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a2z control\Downloads\"/>
    </mc:Choice>
  </mc:AlternateContent>
  <xr:revisionPtr revIDLastSave="0" documentId="8_{576E1C6E-0FBD-4E68-A7AC-182CDA6D0E48}" xr6:coauthVersionLast="47" xr6:coauthVersionMax="47" xr10:uidLastSave="{00000000-0000-0000-0000-000000000000}"/>
  <bookViews>
    <workbookView xWindow="-120" yWindow="-120" windowWidth="20730" windowHeight="11160" tabRatio="1000" activeTab="1" xr2:uid="{00000000-000D-0000-FFFF-FFFF00000000}"/>
  </bookViews>
  <sheets>
    <sheet name="Scopus" sheetId="4" r:id="rId1"/>
    <sheet name="WOS" sheetId="5" r:id="rId2"/>
  </sheets>
  <definedNames>
    <definedName name="_xlnm._FilterDatabase" localSheetId="0" hidden="1">Scopus!$A$1:$H$1</definedName>
    <definedName name="_xlnm._FilterDatabase" localSheetId="1" hidden="1">WOS!$A$1:$L$754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39" i="5" l="1"/>
  <c r="L754" i="5"/>
  <c r="L753" i="5"/>
  <c r="L752" i="5"/>
  <c r="L751" i="5"/>
  <c r="L750" i="5"/>
  <c r="L749" i="5"/>
  <c r="L748" i="5"/>
  <c r="L747" i="5"/>
  <c r="L746" i="5"/>
  <c r="L745" i="5"/>
  <c r="L744" i="5"/>
  <c r="L743" i="5"/>
  <c r="L742" i="5"/>
  <c r="L741" i="5"/>
  <c r="L740" i="5"/>
  <c r="L739" i="5"/>
  <c r="L738" i="5"/>
  <c r="L736" i="5"/>
  <c r="L734" i="5"/>
  <c r="L733" i="5"/>
  <c r="L732" i="5"/>
  <c r="L731" i="5"/>
  <c r="L730" i="5"/>
  <c r="L729" i="5"/>
  <c r="L728" i="5"/>
  <c r="L727" i="5"/>
  <c r="L726" i="5"/>
  <c r="L725" i="5"/>
  <c r="L724" i="5"/>
  <c r="L723" i="5"/>
  <c r="L722" i="5"/>
  <c r="L721" i="5"/>
  <c r="L720" i="5"/>
  <c r="L719" i="5"/>
  <c r="L718" i="5"/>
  <c r="L717" i="5"/>
  <c r="L716" i="5"/>
  <c r="L715" i="5"/>
  <c r="L714" i="5"/>
  <c r="L713" i="5"/>
  <c r="L712" i="5"/>
  <c r="L711" i="5"/>
  <c r="L710" i="5"/>
  <c r="L709" i="5"/>
  <c r="L708" i="5"/>
  <c r="L707" i="5"/>
  <c r="L706" i="5"/>
  <c r="L705" i="5"/>
  <c r="L704" i="5"/>
  <c r="L703" i="5"/>
  <c r="L702" i="5"/>
  <c r="L701" i="5"/>
  <c r="L698" i="5"/>
  <c r="L697" i="5"/>
  <c r="L696" i="5"/>
  <c r="L695" i="5"/>
  <c r="L389" i="5"/>
  <c r="L664" i="5"/>
  <c r="L259" i="5"/>
  <c r="L505" i="5"/>
  <c r="L532" i="5"/>
  <c r="L681" i="5"/>
  <c r="L670" i="5"/>
  <c r="L28" i="5"/>
  <c r="L349" i="5"/>
  <c r="L678" i="5"/>
  <c r="L109" i="5"/>
  <c r="L691" i="5"/>
  <c r="L200" i="5"/>
  <c r="L363" i="5"/>
  <c r="L301" i="5"/>
  <c r="L8" i="5"/>
  <c r="L502" i="5"/>
  <c r="L503" i="5"/>
  <c r="L213" i="5"/>
  <c r="L448" i="5"/>
  <c r="L230" i="5"/>
  <c r="L170" i="5"/>
  <c r="L241" i="5"/>
  <c r="L375" i="5"/>
  <c r="L530" i="5"/>
  <c r="L156" i="5"/>
  <c r="L135" i="5"/>
  <c r="L214" i="5"/>
  <c r="L86" i="5"/>
  <c r="L638" i="5"/>
  <c r="L243" i="5"/>
  <c r="L649" i="5"/>
  <c r="L88" i="5"/>
  <c r="L439" i="5"/>
  <c r="L111" i="5"/>
  <c r="L561" i="5"/>
  <c r="L525" i="5"/>
  <c r="L202" i="5"/>
  <c r="L272" i="5"/>
  <c r="L693" i="5"/>
  <c r="L105" i="5"/>
  <c r="L117" i="5"/>
  <c r="L554" i="5"/>
  <c r="L376" i="5"/>
  <c r="L165" i="5"/>
  <c r="L96" i="5"/>
  <c r="L690" i="5"/>
  <c r="L440" i="5"/>
  <c r="L20" i="5"/>
  <c r="L472" i="5"/>
  <c r="L356" i="5"/>
  <c r="L567" i="5"/>
  <c r="L477" i="5"/>
  <c r="L10" i="5"/>
  <c r="L445" i="5"/>
  <c r="L669" i="5"/>
  <c r="L676" i="5"/>
  <c r="L81" i="5"/>
  <c r="L652" i="5"/>
  <c r="L493" i="5"/>
  <c r="L662" i="5"/>
  <c r="L171" i="5"/>
  <c r="L201" i="5"/>
  <c r="L433" i="5"/>
  <c r="L486" i="5"/>
  <c r="L265" i="5"/>
  <c r="L453" i="5"/>
  <c r="L258" i="5"/>
  <c r="L656" i="5"/>
  <c r="L180" i="5"/>
  <c r="L591" i="5"/>
  <c r="L531" i="5"/>
  <c r="L498" i="5"/>
  <c r="L459" i="5"/>
  <c r="L215" i="5"/>
  <c r="L299" i="5"/>
  <c r="L342" i="5"/>
  <c r="L153" i="5"/>
  <c r="L2" i="5"/>
  <c r="L188" i="5"/>
  <c r="L121" i="5"/>
  <c r="L674" i="5"/>
  <c r="L305" i="5"/>
  <c r="L425" i="5"/>
  <c r="L524" i="5"/>
  <c r="L9" i="5"/>
  <c r="L329" i="5"/>
  <c r="L103" i="5"/>
  <c r="L11" i="5"/>
  <c r="L597" i="5"/>
  <c r="L511" i="5"/>
  <c r="L217" i="5"/>
  <c r="L468" i="5"/>
  <c r="L523" i="5"/>
  <c r="L688" i="5"/>
  <c r="L148" i="5"/>
  <c r="L458" i="5"/>
  <c r="L113" i="5"/>
  <c r="L392" i="5"/>
  <c r="L466" i="5"/>
  <c r="L17" i="5"/>
  <c r="L16" i="5"/>
  <c r="L7" i="5"/>
  <c r="L449" i="5"/>
  <c r="L99" i="5"/>
  <c r="L79" i="5"/>
  <c r="L158" i="5"/>
  <c r="L98" i="5"/>
  <c r="L628" i="5"/>
  <c r="L624" i="5"/>
  <c r="L133" i="5"/>
  <c r="L592" i="5"/>
  <c r="L45" i="5"/>
  <c r="L177" i="5"/>
  <c r="L129" i="5"/>
  <c r="L497" i="5"/>
  <c r="L481" i="5"/>
  <c r="L91" i="5"/>
  <c r="L470" i="5"/>
  <c r="L480" i="5"/>
  <c r="L596" i="5"/>
  <c r="L614" i="5"/>
  <c r="L590" i="5"/>
  <c r="L78" i="5"/>
  <c r="L181" i="5"/>
  <c r="L183" i="5"/>
  <c r="L100" i="5"/>
  <c r="L536" i="5"/>
  <c r="L492" i="5"/>
  <c r="L249" i="5"/>
  <c r="L155" i="5"/>
  <c r="L227" i="5"/>
  <c r="L399" i="5"/>
  <c r="L119" i="5"/>
  <c r="L507" i="5"/>
  <c r="L562" i="5"/>
  <c r="L15" i="5"/>
  <c r="L310" i="5"/>
  <c r="L271" i="5"/>
  <c r="L633" i="5"/>
  <c r="L594" i="5"/>
  <c r="L304" i="5"/>
  <c r="L138" i="5"/>
  <c r="L350" i="5"/>
  <c r="L136" i="5"/>
  <c r="L606" i="5"/>
  <c r="L659" i="5"/>
  <c r="L335" i="5"/>
  <c r="L300" i="5"/>
  <c r="L132" i="5"/>
  <c r="L411" i="5"/>
  <c r="L192" i="5"/>
  <c r="L534" i="5"/>
  <c r="L430" i="5"/>
  <c r="L73" i="5"/>
  <c r="L218" i="5"/>
  <c r="L657" i="5"/>
  <c r="L632" i="5"/>
  <c r="L460" i="5"/>
  <c r="L139" i="5"/>
  <c r="L651" i="5"/>
  <c r="L348" i="5"/>
  <c r="L108" i="5"/>
  <c r="L106" i="5"/>
  <c r="L114" i="5"/>
  <c r="L255" i="5"/>
  <c r="L93" i="5"/>
  <c r="L571" i="5"/>
  <c r="L450" i="5"/>
  <c r="L441" i="5"/>
  <c r="L68" i="5"/>
  <c r="L352" i="5"/>
  <c r="L673" i="5"/>
  <c r="L223" i="5"/>
  <c r="L471" i="5"/>
  <c r="L189" i="5"/>
  <c r="L660" i="5"/>
  <c r="L23" i="5"/>
  <c r="L595" i="5"/>
  <c r="L185" i="5"/>
  <c r="L518" i="5"/>
  <c r="L478" i="5"/>
  <c r="L622" i="5"/>
  <c r="L509" i="5"/>
  <c r="L406" i="5"/>
  <c r="L190" i="5"/>
  <c r="L22" i="5"/>
  <c r="L179" i="5"/>
  <c r="L499" i="5"/>
  <c r="L303" i="5"/>
  <c r="L191" i="5"/>
  <c r="L254" i="5"/>
  <c r="L308" i="5"/>
  <c r="L184" i="5"/>
  <c r="L602" i="5"/>
  <c r="L629" i="5"/>
  <c r="L235" i="5"/>
  <c r="L515" i="5"/>
  <c r="L292" i="5"/>
  <c r="L89" i="5"/>
  <c r="L278" i="5"/>
  <c r="L672" i="5"/>
  <c r="L359" i="5"/>
  <c r="L72" i="5"/>
  <c r="L495" i="5"/>
  <c r="L442" i="5"/>
  <c r="L186" i="5"/>
  <c r="L55" i="5"/>
  <c r="L463" i="5"/>
  <c r="L60" i="5"/>
  <c r="L661" i="5"/>
  <c r="L407" i="5"/>
  <c r="L44" i="5"/>
  <c r="L504" i="5"/>
  <c r="L40" i="5"/>
  <c r="L314" i="5"/>
  <c r="L371" i="5"/>
  <c r="L527" i="5"/>
  <c r="L641" i="5"/>
  <c r="L400" i="5"/>
  <c r="L369" i="5"/>
  <c r="L90" i="5"/>
  <c r="L423" i="5"/>
  <c r="L427" i="5"/>
  <c r="L456" i="5"/>
  <c r="L229" i="5"/>
  <c r="L222" i="5"/>
  <c r="L234" i="5"/>
  <c r="L25" i="5"/>
  <c r="L454" i="5"/>
  <c r="L517" i="5"/>
  <c r="L636" i="5"/>
  <c r="L19" i="5"/>
  <c r="L332" i="5"/>
  <c r="L276" i="5"/>
  <c r="L476" i="5"/>
  <c r="L228" i="5"/>
  <c r="L548" i="5"/>
  <c r="L640" i="5"/>
  <c r="L309" i="5"/>
  <c r="L328" i="5"/>
  <c r="L487" i="5"/>
  <c r="L346" i="5"/>
  <c r="L446" i="5"/>
  <c r="L122" i="5"/>
  <c r="L167" i="5"/>
  <c r="L62" i="5"/>
  <c r="L123" i="5"/>
  <c r="L405" i="5"/>
  <c r="L52" i="5"/>
  <c r="L685" i="5"/>
  <c r="L489" i="5"/>
  <c r="L434" i="5"/>
  <c r="L273" i="5"/>
  <c r="L347" i="5"/>
  <c r="L535" i="5"/>
  <c r="L452" i="5"/>
  <c r="L101" i="5"/>
  <c r="L488" i="5"/>
  <c r="L39" i="5"/>
  <c r="L315" i="5"/>
  <c r="L388" i="5"/>
  <c r="L501" i="5"/>
  <c r="L451" i="5"/>
  <c r="L444" i="5"/>
  <c r="L355" i="5"/>
  <c r="L343" i="5"/>
  <c r="L306" i="5"/>
  <c r="L26" i="5"/>
  <c r="L5" i="5"/>
  <c r="L547" i="5"/>
  <c r="L437" i="5"/>
  <c r="L552" i="5"/>
  <c r="L692" i="5"/>
  <c r="L510" i="5"/>
  <c r="L457" i="5"/>
  <c r="L147" i="5"/>
  <c r="L58" i="5"/>
  <c r="L216" i="5"/>
  <c r="L37" i="5"/>
  <c r="L533" i="5"/>
  <c r="L644" i="5"/>
  <c r="L104" i="5"/>
  <c r="L146" i="5"/>
  <c r="L428" i="5"/>
  <c r="L317" i="5"/>
  <c r="L643" i="5"/>
  <c r="L66" i="5"/>
  <c r="L339" i="5"/>
  <c r="L107" i="5"/>
  <c r="L506" i="5"/>
  <c r="L336" i="5"/>
  <c r="L508" i="5"/>
  <c r="L204" i="5"/>
  <c r="L483" i="5"/>
  <c r="L120" i="5"/>
  <c r="L494" i="5"/>
  <c r="L169" i="5"/>
  <c r="L290" i="5"/>
  <c r="L321" i="5"/>
  <c r="L197" i="5"/>
  <c r="L29" i="5"/>
  <c r="L30" i="5"/>
  <c r="L415" i="5"/>
  <c r="L340" i="5"/>
  <c r="L637" i="5"/>
  <c r="L112" i="5"/>
  <c r="L612" i="5"/>
  <c r="L182" i="5"/>
  <c r="L479" i="5"/>
  <c r="L338" i="5"/>
  <c r="L443" i="5"/>
  <c r="L538" i="5"/>
  <c r="L71" i="5"/>
  <c r="L205" i="5"/>
  <c r="L372" i="5"/>
  <c r="L435" i="5"/>
  <c r="L529" i="5"/>
  <c r="L293" i="5"/>
  <c r="L514" i="5"/>
  <c r="L482" i="5"/>
  <c r="L269" i="5"/>
  <c r="L684" i="5"/>
  <c r="L281" i="5"/>
  <c r="L18" i="5"/>
  <c r="L160" i="5"/>
  <c r="L386" i="5"/>
  <c r="L616" i="5"/>
  <c r="L432" i="5"/>
  <c r="L398" i="5"/>
  <c r="L362" i="5"/>
  <c r="L516" i="5"/>
  <c r="L163" i="5"/>
  <c r="L473" i="5"/>
  <c r="L46" i="5"/>
  <c r="L397" i="5"/>
  <c r="L334" i="5"/>
  <c r="L572" i="5"/>
  <c r="L312" i="5"/>
  <c r="L327" i="5"/>
  <c r="L178" i="5"/>
  <c r="L260" i="5"/>
  <c r="L75" i="5"/>
  <c r="L3" i="5"/>
  <c r="L438" i="5"/>
  <c r="L564" i="5"/>
  <c r="L469" i="5"/>
  <c r="L307" i="5"/>
  <c r="L354" i="5"/>
  <c r="L38" i="5"/>
  <c r="L589" i="5"/>
  <c r="L648" i="5"/>
  <c r="L665" i="5"/>
  <c r="L671" i="5"/>
  <c r="L323" i="5"/>
  <c r="L130" i="5"/>
  <c r="L232" i="5"/>
  <c r="L291" i="5"/>
  <c r="L302" i="5"/>
  <c r="L526" i="5"/>
  <c r="L630" i="5"/>
  <c r="L694" i="5"/>
  <c r="L462" i="5"/>
  <c r="L374" i="5"/>
  <c r="L417" i="5"/>
  <c r="L151" i="5"/>
  <c r="L401" i="5"/>
  <c r="L626" i="5"/>
  <c r="L116" i="5"/>
  <c r="L677" i="5"/>
  <c r="L431" i="5"/>
  <c r="L344" i="5"/>
  <c r="L461" i="5"/>
  <c r="L582" i="5"/>
  <c r="L654" i="5"/>
  <c r="L646" i="5"/>
  <c r="L373" i="5"/>
  <c r="L570" i="5"/>
  <c r="L404" i="5"/>
  <c r="L485" i="5"/>
  <c r="L475" i="5"/>
  <c r="L390" i="5"/>
  <c r="L402" i="5"/>
  <c r="L380" i="5"/>
  <c r="L345" i="5"/>
  <c r="L581" i="5"/>
  <c r="L198" i="5"/>
  <c r="L157" i="5"/>
  <c r="L244" i="5"/>
  <c r="L679" i="5"/>
  <c r="L287" i="5"/>
  <c r="L6" i="5"/>
  <c r="L80" i="5"/>
  <c r="L41" i="5"/>
  <c r="L283" i="5"/>
  <c r="L565" i="5"/>
  <c r="L284" i="5"/>
  <c r="L36" i="5"/>
  <c r="L166" i="5"/>
  <c r="L211" i="5"/>
  <c r="L464" i="5"/>
  <c r="L576" i="5"/>
  <c r="L51" i="5"/>
  <c r="L408" i="5"/>
  <c r="L246" i="5"/>
  <c r="L686" i="5"/>
  <c r="L240" i="5"/>
  <c r="L324" i="5"/>
  <c r="L520" i="5"/>
  <c r="L490" i="5"/>
  <c r="L210" i="5"/>
  <c r="L27" i="5"/>
  <c r="L379" i="5"/>
  <c r="L295" i="5"/>
  <c r="L543" i="5"/>
  <c r="L14" i="5"/>
  <c r="L378" i="5"/>
  <c r="L296" i="5"/>
  <c r="L143" i="5"/>
  <c r="L366" i="5"/>
  <c r="L351" i="5"/>
  <c r="L231" i="5"/>
  <c r="L395" i="5"/>
  <c r="L361" i="5"/>
  <c r="L61" i="5"/>
  <c r="L24" i="5"/>
  <c r="L126" i="5"/>
  <c r="L331" i="5"/>
  <c r="L42" i="5"/>
  <c r="L409" i="5"/>
  <c r="L209" i="5"/>
  <c r="L667" i="5"/>
  <c r="L65" i="5"/>
  <c r="L251" i="5"/>
  <c r="L35" i="5"/>
  <c r="L631" i="5"/>
  <c r="L69" i="5"/>
  <c r="L48" i="5"/>
  <c r="L580" i="5"/>
  <c r="L144" i="5"/>
  <c r="L256" i="5"/>
  <c r="L455" i="5"/>
  <c r="L410" i="5"/>
  <c r="L491" i="5"/>
  <c r="L4" i="5"/>
  <c r="L76" i="5"/>
  <c r="L173" i="5"/>
  <c r="L13" i="5"/>
  <c r="L77" i="5"/>
  <c r="L279" i="5"/>
  <c r="L545" i="5"/>
  <c r="L316" i="5"/>
  <c r="L360" i="5"/>
  <c r="L172" i="5"/>
  <c r="L621" i="5"/>
  <c r="L264" i="5"/>
  <c r="L154" i="5"/>
  <c r="L267" i="5"/>
  <c r="L131" i="5"/>
  <c r="L341" i="5"/>
  <c r="L598" i="5"/>
  <c r="L233" i="5"/>
  <c r="L426" i="5"/>
  <c r="L541" i="5"/>
  <c r="L125" i="5"/>
  <c r="L74" i="5"/>
  <c r="L257" i="5"/>
  <c r="L34" i="5"/>
  <c r="L611" i="5"/>
  <c r="L577" i="5"/>
  <c r="L330" i="5"/>
  <c r="L21" i="5"/>
  <c r="L436" i="5"/>
  <c r="L286" i="5"/>
  <c r="L206" i="5"/>
  <c r="L447" i="5"/>
  <c r="L159" i="5"/>
  <c r="L262" i="5"/>
  <c r="L53" i="5"/>
  <c r="L413" i="5"/>
  <c r="L587" i="5"/>
  <c r="L285" i="5"/>
  <c r="L175" i="5"/>
  <c r="L593" i="5"/>
  <c r="L385" i="5"/>
  <c r="L484" i="5"/>
  <c r="L219" i="5"/>
  <c r="L82" i="5"/>
  <c r="L67" i="5"/>
  <c r="L319" i="5"/>
  <c r="L280" i="5"/>
  <c r="L424" i="5"/>
  <c r="L642" i="5"/>
  <c r="L655" i="5"/>
  <c r="L403" i="5"/>
  <c r="L83" i="5"/>
  <c r="L12" i="5"/>
  <c r="L555" i="5"/>
  <c r="L367" i="5"/>
  <c r="L118" i="5"/>
  <c r="L127" i="5"/>
  <c r="L666" i="5"/>
  <c r="L320" i="5"/>
  <c r="L174" i="5"/>
  <c r="L387" i="5"/>
  <c r="L85" i="5"/>
  <c r="L544" i="5"/>
  <c r="L162" i="5"/>
  <c r="L429" i="5"/>
  <c r="L149" i="5"/>
  <c r="L298" i="5"/>
  <c r="L419" i="5"/>
  <c r="L207" i="5"/>
  <c r="L627" i="5"/>
  <c r="L97" i="5"/>
  <c r="L220" i="5"/>
  <c r="L142" i="5"/>
  <c r="L124" i="5"/>
  <c r="L551" i="5"/>
  <c r="L275" i="5"/>
  <c r="L141" i="5"/>
  <c r="L689" i="5"/>
  <c r="L250" i="5"/>
  <c r="L605" i="5"/>
  <c r="L322" i="5"/>
  <c r="L199" i="5"/>
  <c r="L263" i="5"/>
  <c r="L252" i="5"/>
  <c r="L569" i="5"/>
  <c r="L546" i="5"/>
  <c r="L393" i="5"/>
  <c r="L57" i="5"/>
  <c r="L94" i="5"/>
  <c r="L412" i="5"/>
  <c r="L668" i="5"/>
  <c r="L208" i="5"/>
  <c r="L647" i="5"/>
  <c r="L337" i="5"/>
  <c r="L680" i="5"/>
  <c r="L687" i="5"/>
  <c r="L358" i="5"/>
  <c r="L294" i="5"/>
  <c r="L635" i="5"/>
  <c r="L550" i="5"/>
  <c r="L558" i="5"/>
  <c r="L353" i="5"/>
  <c r="L102" i="5"/>
  <c r="L560" i="5"/>
  <c r="L512" i="5"/>
  <c r="L575" i="5"/>
  <c r="L282" i="5"/>
  <c r="L420" i="5"/>
  <c r="L150" i="5"/>
  <c r="L474" i="5"/>
  <c r="L519" i="5"/>
  <c r="L467" i="5"/>
  <c r="L557" i="5"/>
  <c r="L625" i="5"/>
  <c r="L682" i="5"/>
  <c r="L238" i="5"/>
  <c r="L268" i="5"/>
  <c r="L521" i="5"/>
  <c r="L604" i="5"/>
  <c r="L364" i="5"/>
  <c r="L33" i="5"/>
  <c r="L391" i="5"/>
  <c r="L583" i="5"/>
  <c r="L553" i="5"/>
  <c r="L653" i="5"/>
  <c r="L43" i="5"/>
  <c r="L540" i="5"/>
  <c r="L63" i="5"/>
  <c r="L333" i="5"/>
  <c r="L325" i="5"/>
  <c r="L513" i="5"/>
  <c r="L152" i="5"/>
  <c r="L650" i="5"/>
  <c r="L47" i="5"/>
  <c r="L134" i="5"/>
  <c r="L84" i="5"/>
  <c r="L645" i="5"/>
  <c r="L414" i="5"/>
  <c r="L140" i="5"/>
  <c r="L370" i="5"/>
  <c r="L59" i="5"/>
  <c r="L313" i="5"/>
  <c r="L418" i="5"/>
  <c r="L573" i="5"/>
  <c r="L87" i="5"/>
  <c r="L619" i="5"/>
  <c r="L365" i="5"/>
  <c r="L32" i="5"/>
  <c r="L559" i="5"/>
  <c r="L588" i="5"/>
  <c r="L277" i="5"/>
  <c r="L377" i="5"/>
  <c r="L289" i="5"/>
  <c r="L579" i="5"/>
  <c r="L563" i="5"/>
  <c r="L115" i="5"/>
  <c r="L566" i="5"/>
  <c r="L326" i="5"/>
  <c r="L357" i="5"/>
  <c r="L212" i="5"/>
  <c r="L574" i="5"/>
  <c r="L609" i="5"/>
  <c r="L623" i="5"/>
  <c r="L618" i="5"/>
  <c r="L608" i="5"/>
  <c r="L617" i="5"/>
  <c r="L568" i="5"/>
  <c r="L556" i="5"/>
  <c r="L110" i="5"/>
  <c r="L145" i="5"/>
  <c r="L95" i="5"/>
  <c r="L288" i="5"/>
  <c r="L368" i="5"/>
  <c r="L615" i="5"/>
  <c r="L599" i="5"/>
  <c r="L549" i="5"/>
  <c r="L586" i="5"/>
  <c r="L584" i="5"/>
  <c r="L382" i="5"/>
  <c r="L137" i="5"/>
  <c r="L539" i="5"/>
  <c r="L585" i="5"/>
  <c r="L610" i="5"/>
  <c r="L658" i="5"/>
  <c r="L383" i="5"/>
  <c r="L607" i="5"/>
  <c r="L396" i="5"/>
  <c r="L56" i="5"/>
  <c r="L54" i="5"/>
  <c r="L224" i="5"/>
  <c r="L600" i="5"/>
</calcChain>
</file>

<file path=xl/sharedStrings.xml><?xml version="1.0" encoding="utf-8"?>
<sst xmlns="http://schemas.openxmlformats.org/spreadsheetml/2006/main" count="13361" uniqueCount="6610">
  <si>
    <t>Indian Journal of Social Psychiatry</t>
  </si>
  <si>
    <t>2249-4863</t>
  </si>
  <si>
    <t>Orocutaneous Fistulae Mimicking as Dermatological Lesion: A Diagnostic Dilemma</t>
  </si>
  <si>
    <t>2231-0754</t>
  </si>
  <si>
    <t>Topological Algebra and its Applications</t>
  </si>
  <si>
    <t>2288-1433</t>
  </si>
  <si>
    <t>CD4 cells count as a prognostic marker in HIV patients with comparative analysis of various studies in Asia Pacific region</t>
  </si>
  <si>
    <t>Evaluation and diagnostic usefulness of saliva for detection of HIV antibodies: A cross-sectional study</t>
  </si>
  <si>
    <t>Identification of key drivers to shopping malls: a case of Indore City</t>
  </si>
  <si>
    <t>1753-0806</t>
  </si>
  <si>
    <t>Impact of covid-19 pandemic on quality of life and psychosocial difficulties among liver transplant recipients</t>
  </si>
  <si>
    <t>Oral manifestation in leprosy: A cross-sectional study of 100 cases with literature review</t>
  </si>
  <si>
    <t>Design and Development of Modular Customised Ration Storage System- ‘Silo’ for Service Specific Applications during Peak Winters at High Altitude Area</t>
  </si>
  <si>
    <t>Raga Therapy: An Effective Treatment for Stress Management</t>
  </si>
  <si>
    <t>Simultaneous detection of IgM antibodies against dengue and chikungunya: Coinfection or cross-reactivity?</t>
  </si>
  <si>
    <t>Socio demographic determinants of violence among school-going adolescent girls in a rural area of North India: A cross-sectional study</t>
  </si>
  <si>
    <t>Chemical cautery pen</t>
  </si>
  <si>
    <t>Removable Prosthodontic Considerations for Patients having Neurologic and Neuromuscular Disorders</t>
  </si>
  <si>
    <t>Three-Dimensional Analysis of the Nasopalatine Canal in Dentulous and Edentulous Maxilla - A Cone-Beam Computed Tomography Study</t>
  </si>
  <si>
    <t>Year</t>
  </si>
  <si>
    <t>Efficacy of Modified Masood Scoring System (MMSS) in Cytological Diagnosis of Breast Lesions</t>
  </si>
  <si>
    <t>Study of Relationship Between Iron Deficiency and Thyroid Function in Pregnant Females</t>
  </si>
  <si>
    <t>Hypertrophic Perianal Herpes Mimicking Squamous Cell Cancer: A Case Report and a Review of the Literature</t>
  </si>
  <si>
    <t>Co-Occurrence of Taurodontism in Nonsyndromic Cleft Lip and Palate Patients in Subset of Indian Population: A Case-Control Study Using CBCT</t>
  </si>
  <si>
    <t>Cardiovascular Risk Predictors High Sensitivity C-Reactive Protein and Plasminogen Activator Inhibitor-1 in Women with Lean Phenotype of Polycystic Ovarian Syndrome: A Prospective Case-Control Study</t>
  </si>
  <si>
    <t>The risk of cutaneous mucormycosis associated with COVID-19: A perspective from Pakistan</t>
  </si>
  <si>
    <t>Association between Mesenchymal Stem Cells and COVID-19 Therapy: Systematic Review and Current Trends</t>
  </si>
  <si>
    <t>Regulation of Calcium Homeostasis in Acute Kidney Injury: A Prospective Observational Study</t>
  </si>
  <si>
    <t>Indian Academy of Pediatrics Guidelines on Screen Time and Digital Wellness in Infants, Children and Adolescents</t>
  </si>
  <si>
    <t>Retarding Chronic Kidney Disease Progression: Do we have a Choice?</t>
  </si>
  <si>
    <t>Comprehensive analysis of microRNAs and their target genes in oral submucous fibrosis</t>
  </si>
  <si>
    <t>The Antifibrotic and the Anticarcinogenic Activity of Capsaicin in Hot Chili Pepper in Relation to Oral Submucous Fibrosis</t>
  </si>
  <si>
    <t>Functional outcome of two different grafting techniques in the surgical management of oral submucous fibrosis: a comparative evaluation</t>
  </si>
  <si>
    <t>An In Vitro Study on the Shear Bond Strength of Feldspathic Porcelain to Nickel Chromium Alloy and Cobalt Chromium Alloy after Various Surface Treatments</t>
  </si>
  <si>
    <t>Development of conducting cellulose paper for electrochemical sensing of procalcitonin</t>
  </si>
  <si>
    <t>Non-bonding energy directed designing of HDAC2 inhibitors through molecular dynamics simulation</t>
  </si>
  <si>
    <t>Highly Sensitive Enzymatic Biosensor Based on Polyaniline-Wrapped Titanium Dioxide Nanohybrid for Fish Freshness Detection</t>
  </si>
  <si>
    <t>Performance Analysis of Three Side Roughened Solar Air Heater: A Preliminary Investigation</t>
  </si>
  <si>
    <t>Advances and future prospects of pyrethroids: Toxicity and microbial degradation</t>
  </si>
  <si>
    <t>Prevalence of Adverse Childhood Experiences (ACEs) among young adults of Kashmir</t>
  </si>
  <si>
    <t>Cranial electrostimulation improves slow wave sleep in collegiate population: a polysomnographic study</t>
  </si>
  <si>
    <t>COVID-19 Associated Mucormycosis with Newly Diagnosed Diabetes Mellitus in Young Males - A Tertiary Care Experience</t>
  </si>
  <si>
    <t>Detection of Breast Cancer Using Histopathological Image Classification Dataset with Deep Learning Techniques</t>
  </si>
  <si>
    <t>Impact on Quality of Life and Risk Factors Associated with Visible Maxillary Incisors Trauma among Young Children in Faridabad, Haryana</t>
  </si>
  <si>
    <t>In-vitro antimicrobial and anti-inflammatory activity of modified solvent evaporated ethanolic extract of Calocybe indica: GCMS and HPLC characterization</t>
  </si>
  <si>
    <t>Variation of Harmonics to Noise Ratio from the Age Range of 9-18 Years Old in both the Genders</t>
  </si>
  <si>
    <t>Study effect of probiotics and prebiotics on treatment of OVA-LPS-induced of allergic asthma inflammation and pneumonia by regulating the TLR4/NF-kB signaling pathway</t>
  </si>
  <si>
    <t>Essential Oils as Potential Source of Anti-dandruff Agents: A Review</t>
  </si>
  <si>
    <t>COVID tongue</t>
  </si>
  <si>
    <t>Ionic Liquids: Synthesis, Characterization and their Applications</t>
  </si>
  <si>
    <t>Prospective mode of action of Ivermectin: SARS-CoV-2</t>
  </si>
  <si>
    <t>Brain-Derived Neurotropic Factor in Neurodegenerative Disorders</t>
  </si>
  <si>
    <t>Biomedicines</t>
  </si>
  <si>
    <t>Conversion of Limonene over Heterogeneous Catalysis: An Overview</t>
  </si>
  <si>
    <t>COVID-19: A gender-biased pandemic</t>
  </si>
  <si>
    <t>Mutation informatics: SARS-CoV-2 receptor-binding domain of the spike protein</t>
  </si>
  <si>
    <t>Three-dimensional printing in the field of oral and maxillofacial surgery</t>
  </si>
  <si>
    <t>Targeting the mitochondria in chronic respiratory diseases</t>
  </si>
  <si>
    <t>Mitochondrion</t>
  </si>
  <si>
    <t>Fungal Endophytes: A Potential Source of Antibacterial Compounds</t>
  </si>
  <si>
    <t>Balancing reactive oxygen species generation by rebooting gut microbiota</t>
  </si>
  <si>
    <t>Recent Advances in the Discovery of Antiviral Metabolites from Fungi</t>
  </si>
  <si>
    <t>Rationalizing the Use of Polyphenol Nano-formulations in the Therapy of Neurodegenerative Diseases</t>
  </si>
  <si>
    <t>Abscisic Acid: Role in Fruit Development and Ripening</t>
  </si>
  <si>
    <t>Probiotics for the Chemoprotective Role against the Toxic Effect of Cancer Chemotherapy</t>
  </si>
  <si>
    <t>Efficient method for the synthesis of novel methyl 4-cinnolinecarboxylate</t>
  </si>
  <si>
    <t>Reforming Sleep Health: A Need to Focus on Sleep Health Policy to Reduce Disease Burden and Promote Health Equity and Equality</t>
  </si>
  <si>
    <t>Thrombotic Microangiopathy Secondary to Pancreatitis: A Diagnostic Enigma</t>
  </si>
  <si>
    <t>Trends for in-office usage of pharmacological sedation agents in India: A narrative review</t>
  </si>
  <si>
    <t>Review on Natural Bioactive Products as Radioprotective Therapeutics: Present and Past Perspective</t>
  </si>
  <si>
    <t>The role of gut microbiota in etiopathogenesis of long COVID syndrome</t>
  </si>
  <si>
    <t>Bilateral hilar sialoliths in a child: A rare occurrence</t>
  </si>
  <si>
    <t>Metabolomics and Network Pharmacology in the Exploration of the Multi-Targeted Therapeutic Approach of Traditional Medicinal Plants</t>
  </si>
  <si>
    <t>Changing Trends in COVID-19 Symptomatology: A Survey-Based Analysis</t>
  </si>
  <si>
    <t>Graphitic Carbon Nitride-Wrapped Metal-free PoPD-Based Biosensor for Xanthine Detection</t>
  </si>
  <si>
    <t>ACS Omega</t>
  </si>
  <si>
    <t>Electrophysiological Evidence of Local Sleep During Yoga Nidra Practice</t>
  </si>
  <si>
    <t>Impact of ChAdOx1 nCoV-19 (Covishield™) Vaccination: How Long Will It Persist?</t>
  </si>
  <si>
    <t>Postgraduate examination: How to match your presentation skills with examiner's expectations?</t>
  </si>
  <si>
    <t>Possible involvement of NO-cGMP signaling in the antidepressant like Effect of Amantadine in mice</t>
  </si>
  <si>
    <t>Possible involvement of NO-sGC-cGMP signaling in the antidepressant like effect of pyridoxine in mice</t>
  </si>
  <si>
    <t>Oncogenic human papillomavirus DNA in female sex workers of Bihar, India</t>
  </si>
  <si>
    <t>Mucormycosis of Paranasal Sinuses of Odontogenic Origin Post COVID19 Infection: A Case Series</t>
  </si>
  <si>
    <t>Chemistry, Biosynthesis and Pharmacology of Sarsasapogenin: A Potential Natural Steroid Molecule for New Drug Design, Development and Therapy</t>
  </si>
  <si>
    <t>Molecules</t>
  </si>
  <si>
    <t>Antidepressant Like Effect of Ascorbic Acid in Mice: Possible Involvement of NO-sGC-cGMP Signaling</t>
  </si>
  <si>
    <t>Role of vitamin D in targeting cancer and cancer stem cell populations and its therapeutic implications</t>
  </si>
  <si>
    <t>Smoking Rationalisation, Tobacco Dependence and Intention to Quit Among Indian Adults and Adolescents</t>
  </si>
  <si>
    <t>Characterization of Microwave-Controlled Polyacrylamide Graft Copolymer of Tamarind Seed Polysaccharide</t>
  </si>
  <si>
    <t>Genetic portrait of 23 Y-STR loci in the Naga tribes of Nagaland, India</t>
  </si>
  <si>
    <t>Delineation of Neuroprotective Effects and Possible Benefits of AntioxidantsTherapy for the Treatment of Alzheimer's Diseases by Targeting Mitochondrial-Derived Reactive Oxygen Species: Bench to Bedside</t>
  </si>
  <si>
    <t>Effect of nonsurgical periodontal therapy on gingival crevicular fluid levels of Interleukin-35 in patients with periodontitis</t>
  </si>
  <si>
    <t>A study on serum homocysteine and oxidized LDL as markers of cardiovascular risk in patients with overt hypothyroidism</t>
  </si>
  <si>
    <t>Use of Saline Nasal Irrigation (Jala Neti) in SARS-CoV-2 Infection and its Complications Like Mucormycosis Needs to be Given a Serious Consideration</t>
  </si>
  <si>
    <t>Direct Pulp Capping with Mineral Trioxide Aggregate and Biodentine in Cariously Exposed Molar Teeth: 1-Year Follow-up - An In vivo Study</t>
  </si>
  <si>
    <t>Evaluation of the anticancer potential of secondary metabolites from Pseudevernia furfuracea based on epidermal growth factor receptor inhibition</t>
  </si>
  <si>
    <t>Gabapentin as Add-on Therapy to Trihexyphenidyl in Children with Dyskinetic Cerebral Palsy: A Randomized, Controlled Trial</t>
  </si>
  <si>
    <t>Thidiazuron, a phenyl-urea cytokinin, inhibits ergosterol synthesis and attenuates biofilm formation of Candida albicans</t>
  </si>
  <si>
    <t>An Exploratory Analysis of the Internal Structure of Test Through a Multimethods Exploratory Approach of the ASQ:SE in Brazil</t>
  </si>
  <si>
    <t>Evaluation and comparison of vertical marginal fit of three different types of multiunit screw-retained framework fabricated for an implant-supported prosthesis - An in vitro study</t>
  </si>
  <si>
    <t>Effects of Yogic Interventions on Patients Diagnosed With Cardiac Diseases. A Systematic Review and Meta-Analysis</t>
  </si>
  <si>
    <t>Finite element analysis of tie wings rotation: A new phenomenon in orthodontic bracket-archwire contact assembly during simulated torque</t>
  </si>
  <si>
    <t>Level of non-conventional lipid parameters and its comparative analysis with TSH in subclinical hypothyroidism</t>
  </si>
  <si>
    <t>Muscle activation patterns around knee following neuromuscular training in patients with knee osteoarthritis: secondary analysis of a randomized clinical trial</t>
  </si>
  <si>
    <t>Orally administered solasodine, a steroidal glycoalkaloid, suppresses ovalbumin-induced exaggerated Th2-immune response in rat model of bronchial asthma</t>
  </si>
  <si>
    <t>Association of neutrophil gelatinase associated lipocalin, ischemia modified albumin with uric acid in the etiopathogenesis of preeclampsia</t>
  </si>
  <si>
    <t>A study on lipoprotein-a and PAI-1 in women with polycystic ovary syndrome</t>
  </si>
  <si>
    <t>Preoperative Investigations: Practice Guidelines from the Indian Society of Anaesthesiologists</t>
  </si>
  <si>
    <t>Rhino-Orbito-Cerebral Mucormycosis During the Second Wave of Covid-19: The Indian Scenario</t>
  </si>
  <si>
    <t>Trans-septal Suturing Versus Merocel Nasal Packing: A Post Septoplasty Comparison</t>
  </si>
  <si>
    <t>Short term results with the use of PLA antibiotic coated nail in open tibia fractures: A prospective study</t>
  </si>
  <si>
    <t>Comparative evaluation of INF-gamma as an immunological healing marker based on anti-tubercular treatment among diabetic and non-diabetic pulmonary tuberculosis patients</t>
  </si>
  <si>
    <t>HORMONE MOLECULAR BIOLOGY AND CLINICAL INVESTIGATION</t>
  </si>
  <si>
    <t>Impact of ChAdOx1 nCoV-19 (Covishield (TM)) Vaccination: How Long Will It Persist?</t>
  </si>
  <si>
    <t>INTERNATIONAL JOURNAL OF MICROBIOLOGY</t>
  </si>
  <si>
    <t>A Study on the Serum gamma-Glutamyltranspeptidase and Plasma Osteopontin in Alcoholic Liver Disease</t>
  </si>
  <si>
    <t>JOURNAL OF LABORATORY PHYSICIANS</t>
  </si>
  <si>
    <t>A Study on Synthesis of Chalcone Derived-5-Membered Isoxazoline and Isoxazole Scaffolds</t>
  </si>
  <si>
    <t>CURRENT ORGANIC SYNTHESIS</t>
  </si>
  <si>
    <t>2-{N-[(2,4,5-trichlorophenoxy) acetyl]-N-methylamino}-3-pyrrolidinepropanamide analogs as potential antagonists of Urotensin II receptor</t>
  </si>
  <si>
    <t>JOURNAL OF RECEPTORS AND SIGNAL TRANSDUCTION</t>
  </si>
  <si>
    <t>Clustered regularly interspaced short palindromic repeats, a glimpse - impacts in molecular biology, trends and highlights</t>
  </si>
  <si>
    <t>Effect of maternal parenting style on child behaviour and its management strategies in dental office: A pilot study</t>
  </si>
  <si>
    <t>CLINICAL CHILD PSYCHOLOGY AND PSYCHIATRY</t>
  </si>
  <si>
    <t>MOLECULAR NEUROBIOLOGY</t>
  </si>
  <si>
    <t>Mitigating the toxicity of palmitoylated analogue of alpha-melanocyte stimulating hormone(11-13) by conjugation with gold nanoparticle: characterisation and antibacterial efficacy against methicillin sensitive and resistant Staphylococccus aureus</t>
  </si>
  <si>
    <t>WORLD JOURNAL OF MICROBIOLOGY &amp; BIOTECHNOLOGY</t>
  </si>
  <si>
    <t>BBNSF: Blockchain-Based Novel Secure Framework Using RP2-RSA and ASR-ANN Technique for IoT Enabled Healthcare Systems</t>
  </si>
  <si>
    <t>SENSORS</t>
  </si>
  <si>
    <t>World Journal of Microbiology and Biotechnology</t>
  </si>
  <si>
    <t>Mitigating the toxicity of palmitoylated analogue of α-melanocyte stimulating hormone(11–13) by conjugation with gold nanoparticle: characterisation and antibacterial efficacy against methicillin sensitive and resistant Staphylococccus aureus</t>
  </si>
  <si>
    <t>Clustered regularly interspaced short palindromic repeats, a glimpse-impacts in molecular biology, trends and highlights</t>
  </si>
  <si>
    <t>Hormone Molecular Biology and Clinical Investigation</t>
  </si>
  <si>
    <t>Digital intervention for the management of alzheimer’s disease</t>
  </si>
  <si>
    <t>Current Alzheimer Research</t>
  </si>
  <si>
    <t>Incidence of Postoperative Pain after Single Visit Root Canal Treatment using XP-endo Shaper, 2Shape and ProTaper Gold Rotary Systems: A Prospective Randomized Clinical Trial</t>
  </si>
  <si>
    <t>European Endodontic Journal</t>
  </si>
  <si>
    <t>Co-Occurrence of Taurodontism in Nonsyndromic Cleft Lip and Palate Patients in Subset of Indian Population: A Case–Control Study Using CBCT</t>
  </si>
  <si>
    <t>Cleft Palate-Craniofacial Journal</t>
  </si>
  <si>
    <t>Molecular Neurobiology</t>
  </si>
  <si>
    <t>Delineation of Neuroprotective Effects and Possible Benefits of AntioxidantsTherapy for the Treatment of Alzheimer’s Diseases by Targeting Mitochondrial-Derived Reactive Oxygen Species: Bench to Bedside</t>
  </si>
  <si>
    <t>Infantile Bednar's aphthae</t>
  </si>
  <si>
    <t>Chaudhry A.</t>
  </si>
  <si>
    <t>Imaging characteristics of Gubernacular Tract on CBCT- A pictorial review</t>
  </si>
  <si>
    <t>Disseminated cutaneous tuberculosis from BCG vaccination site in an immunocompetent child</t>
  </si>
  <si>
    <t>Diagnostic measures comparison for ovarian malignancy risk in Epithelial ovarian cancer patients: a meta-analysis</t>
  </si>
  <si>
    <t>Coronavirus Disease 2019 Associated Acute Kidney Injury - The Indian Experience</t>
  </si>
  <si>
    <t>Clinical Efficacy of Resin Infiltration Technique Alone or in Combination with Micro Abrasion and in-Office Bleaching in Adults with Mild-to-Moderate Fluorosis Stains</t>
  </si>
  <si>
    <t>SARS-CoV-2 spike protein interactions with amyloidogenic proteins: Potential clues to neurodegeneration</t>
  </si>
  <si>
    <t>Is COVID-19 gender biased?</t>
  </si>
  <si>
    <t>A Rare Case of Gastrointestinal Mucormycosis</t>
  </si>
  <si>
    <t>COVID-19 Infection: Epidemiology, Virology, Clinical Features, Diagnosis and Pharmacological Treatment</t>
  </si>
  <si>
    <t>Designing therapeutic strategies to combat severe acute respiratory syndrome coronavirus-2 disease: COVID-19</t>
  </si>
  <si>
    <t>Rohilla S.</t>
  </si>
  <si>
    <t>Impact of Yoga on the Work-Life Balance of Working Women During COVID-19 Pandemic</t>
  </si>
  <si>
    <t>Challenges in methadone dispensing during Covid-19: An innovative approach using videocall based services</t>
  </si>
  <si>
    <t>Type 2 Diabetes Mellitus Patients Manifest Greater Muscle Fatigability Than Healthy Individuals During Dynamic Fatigue Protocol</t>
  </si>
  <si>
    <t>Injectable, Self-Healing, and Biocompatible N,O-Carboxymethyl Chitosan/Multialdehyde Guar Gum Hydrogels for Sustained Anticancer Drug Delivery</t>
  </si>
  <si>
    <t>Biomacromolecules</t>
  </si>
  <si>
    <t>Experimental Investigation and Optimization of Electric Discharge Machining Process Parameters Using Grey-Fuzzy-Based Hybrid Techniques</t>
  </si>
  <si>
    <t>Histological evaluation of thermal damage to Osteocytes: A comparative study of conventional and ultrasonic-assisted bone grinding</t>
  </si>
  <si>
    <t>Ranitidine: Is its injunction a warning bell?</t>
  </si>
  <si>
    <t>Preoperative Intraligamentary Injection of Dexamethasone Can Improve the Anesthetic Success Rate of 2% Lidocaine during the Endodontic Management of Mandibular Molars with Symptomatic Irreversible Pulpitis</t>
  </si>
  <si>
    <t>Wearable Biosensors: An Alternative and Practical Approach in Healthcare and Disease Monitoring</t>
  </si>
  <si>
    <t>Chromones: Privileged scaffold in anticancer drug discovery</t>
  </si>
  <si>
    <t>Nano-Enabled sensors for detection of arsenic in water</t>
  </si>
  <si>
    <t>Ear, Nose, and Throat Practice Guidelines: An Update for COVID-19</t>
  </si>
  <si>
    <t>Synthetic and Medicinal Perspective of Fused-Thiazoles as Anticancer Agents</t>
  </si>
  <si>
    <t>Optical Biosensors for Diagnostics of Infectious Viral Disease: A Recent Update</t>
  </si>
  <si>
    <t>Acceptability of coronavirus disease 2019 vaccination among Indian health-care professionals: A cross-sectional survey</t>
  </si>
  <si>
    <t>Effect of storage on Spirulina platensis powder supplemented breads</t>
  </si>
  <si>
    <t>Chemical Characterization and Anti-Inflammatory Activity of Phytoconstituents from Swertia alata</t>
  </si>
  <si>
    <t>Muscle temperature is least altered during total sleep deprivation in rats</t>
  </si>
  <si>
    <t>Three-Dimensional Evaluation of Condyle-Glenoid Fossa Complex Following Treatment with Herbst Appliance</t>
  </si>
  <si>
    <t>High prevalence of depression among mothers tending children with special needs in Gurugram India</t>
  </si>
  <si>
    <t>Stafne's bone defect with bicortical perforation: a need for modified classification system</t>
  </si>
  <si>
    <t>Periodontal health of the geriatric population in old-age homes of Delhi, India</t>
  </si>
  <si>
    <t>Impact of prolotherapy in temporomandibular joint disorder: a quality of life assessment</t>
  </si>
  <si>
    <t>Mucormycosis - resurgence of a deadly opportunist during COVID-19 pandemic: Four case reports</t>
  </si>
  <si>
    <t>Use of Foley's catheter as a tourniquet for the management of vascular lesion of lip in Mowat-Wilson syndrome</t>
  </si>
  <si>
    <t>Effect of trans retinoic acid on patients with oral submucous fibrosis-randomized single-blind monocentric study</t>
  </si>
  <si>
    <t>Sleep quality mediates the relationship between risk of obstructive sleep apnea and acute stress in young adults</t>
  </si>
  <si>
    <t>Three-Dimensional Evaluation of the Tongue Volume in Different Dentoskeletal Patterns - A Cone Beam Computed Tomographic Study</t>
  </si>
  <si>
    <t>Physical Activity among Adults Residing in 11 Countries during the COVID-19 Pandemic Lockdown</t>
  </si>
  <si>
    <t>Association of sense of coherence with oral health behaviors and gingival bleeding among adolescents</t>
  </si>
  <si>
    <t>Cone beam computed tomographic evaluation of pharyngeal airway in North Indian children with different skeletal patterns</t>
  </si>
  <si>
    <t>A Comparative Evaluation of Smear Layer Removal Using Erbium:YAG Laser-Activated Irrigation, Sonic Irrigation, and Manual Dynamic Irrigation: A Scanning Electron Microscope Study</t>
  </si>
  <si>
    <t>Comparison of fracture resistance of endodontically treated maxillary first premolar with mesio-occlusal-distal access restored with composite resin, fiber post, and prefabricated metal posts restored with/without full-coverage metal crowns</t>
  </si>
  <si>
    <t>A comparative evaluation of iliac crest bone graft with and without injectable and advanced platelet rich fibrin in secondary alveolar bone grafting for cleft alveolus in unilateral cleft lip and palate patients: A randomized prospective study</t>
  </si>
  <si>
    <t>Changes in sleep-wake cycle after microinjection of agonist and antagonist of endocannabinoid receptors at the medial septum of rats</t>
  </si>
  <si>
    <t>Mental Health among Adults during the COVID-19 Pandemic Lockdown: A Cross-Sectional Multi-Country Comparison</t>
  </si>
  <si>
    <t>Improvisation and Evaluation of Laterosporulin Coated Titanium Surfaces for dental Applications: An In Vitro Investigation</t>
  </si>
  <si>
    <t>Yersinia enterocolitica and Lactobacillus fermentum induces differential cellular and behavioral responses during diclofenac biotransformation in rat gut</t>
  </si>
  <si>
    <t>Antiviral Essential Oil Components Against SARS-CoV-2 in Pre-procedural Mouth Rinses for Dental Settings During COVID-19: A Computational Study</t>
  </si>
  <si>
    <t>Effects of miniplate anchored Herbst appliance on skeletal, dental and masticatory structures of the craniomandibular apparatus: A finite element study</t>
  </si>
  <si>
    <t>Effect of sensorimotor training on spatiotemporal parameters of gait among middle and older age adults with diabetic peripheral neuropathy</t>
  </si>
  <si>
    <t>Intra- and Interobserver Reliability of Bone Volume Estimation Using OsiriX Software in Patients with Cleft Lip and Palate Using Cone Beam Computed Tomography</t>
  </si>
  <si>
    <t>Effect of Craniofacial Morphology on Pharyngeal Airway Volume Measured Using Cone-Beam Computed Tomography (CBCT)-A Retrospective Pilot Study</t>
  </si>
  <si>
    <t>Reliability and Reproducibility of Landmark Identification in Unilateral Cleft Lip and Palate Patients: Digital Lateral Vis-A-Vis CBCT-Derived 3D Cephalograms</t>
  </si>
  <si>
    <t>Evaluation of Knowledge, Attitude, Awareness, Fear, and Anxiety Levels in Pateints Visisting the Routine Dental Outpatient Department during COVID 19 Pandemic - A Cross-sectional Hospital-Based Observational Research</t>
  </si>
  <si>
    <t>COVID-19 and ENT surgery: a brief review of essential precautions and triage</t>
  </si>
  <si>
    <t>Integrated solutions to manage new normals in healthcare-lessons from corona virus disease 2019</t>
  </si>
  <si>
    <t>Diagnostic utility of endoscopic brush cytology in upper gastrointestinal malignancies</t>
  </si>
  <si>
    <t>Role of Serum and Urinary Hepcidin in Young Females of Reproductive Age in North India</t>
  </si>
  <si>
    <t>First Case of Enterovesical Fistula Caused by Ischaemic Enteritis</t>
  </si>
  <si>
    <t>Immunohistochemical expression of bcl-2; an apoptosis regulatory protein in squamous cell carcinoma of oropharynx: A diagnostic cross-sectional study</t>
  </si>
  <si>
    <t>Robotic Surgery in Otolaryngology During the Covid-19 Pandemic: A Safer Approach?</t>
  </si>
  <si>
    <t>Current practices and beliefs regarding the use of oropharyngeal throat pack in India: A nationwide survey</t>
  </si>
  <si>
    <t>Covid-19 and Ear Surgery: Treatment Strategies and Triage during the Post-lockdown Period</t>
  </si>
  <si>
    <t>Validation of Pefloxacin for detection of fluoroquinolone (FQ) resistance among Salmonella Typhi with special reference to GyrB mutations</t>
  </si>
  <si>
    <t>Analysis of Psychosocial Impact on Health Care Workers and General population of India during COVID 19 Pandemic using HAM-A scale</t>
  </si>
  <si>
    <t>Designing therapeutic strategies to combat severe acute respiratory syndrome coronavirus-2 disease:COVID-19</t>
  </si>
  <si>
    <t>DRUG DEVELOPMENT RESEARCH</t>
  </si>
  <si>
    <t>Post-Electroconvulsive Therapy Hyperthermia A Case Report</t>
  </si>
  <si>
    <t>JOURNAL OF ECT</t>
  </si>
  <si>
    <t>A Comprehensive Review on Fused Heterocyclic as DNA Intercalators: Promising Anticancer Agents</t>
  </si>
  <si>
    <t>CURRENT PHARMACEUTICAL DESIGN</t>
  </si>
  <si>
    <t>Leisure-Time Physical Activity and Glycemic Control Independently Predicts Cardiac Autonomic Neuropathy in Type 2 Diabetes Mellitus</t>
  </si>
  <si>
    <t>JOURNAL OF PHYSICAL ACTIVITY &amp; HEALTH</t>
  </si>
  <si>
    <t>Finite element simulation and integration of CEM43 degrees C and Arrhenius Models for ultrasonic-assisted skull bone grinding: A thermal dose model</t>
  </si>
  <si>
    <t>MEDICAL ENGINEERING &amp; PHYSICS</t>
  </si>
  <si>
    <t>Hand foot genital syndrome: Proposition of a new term, induced by Sunitinib in a patient of metastatic renal cell carcinoma</t>
  </si>
  <si>
    <t>DERMATOLOGIC THERAPY</t>
  </si>
  <si>
    <t>Injectable, Self-Healing, and BiocompatibleN,O-Carboxymethyl Chitosan/Multialdehyde Guar Gum Hydrogels for Sustained Anticancer Drug Delivery</t>
  </si>
  <si>
    <t>Oral health indicators of oral health related quality of life among Indian elderly: A cross-sectional study</t>
  </si>
  <si>
    <t>Indian Journal of Dental Research</t>
  </si>
  <si>
    <t>Longitudinal serology of SARS-CoV-2-infected individuals in India: A prospective cohort study</t>
  </si>
  <si>
    <t>American Journal of Tropical Medicine and Hygiene</t>
  </si>
  <si>
    <t>Effect of craniofacial morphology on pharyngeal airway volume measured using cone-beam computed tomography (Cbct)—a retrospective pilot study</t>
  </si>
  <si>
    <t>International Journal of Environmental Research and Public Health</t>
  </si>
  <si>
    <t>Finite element simulation and integration of CEM43 °C and Arrhenius Models for ultrasonic-assisted skull bone grinding: A thermal dose model</t>
  </si>
  <si>
    <t>Medical Engineering and Physics</t>
  </si>
  <si>
    <t>Article mental health among adults during the covid-19 pandemic lockdown: A cross-sectional multi-country comparison</t>
  </si>
  <si>
    <t>Childhood dental fear in children aged 7-11 years old by using the Children’s Fear Survey Schedule-Dental Subscale</t>
  </si>
  <si>
    <t>Journal of Medicine and Life</t>
  </si>
  <si>
    <t>Nano–Enabled sensors for detection of arsenic in water</t>
  </si>
  <si>
    <t>Water Research</t>
  </si>
  <si>
    <t>Stafne’s bone defect with bicortical perforation: a need for modified classification system</t>
  </si>
  <si>
    <t>Oral Radiology</t>
  </si>
  <si>
    <t>Subacute Sclerosing Panencephalits Mimicking Anti-NMDA Receptor Encephalitis</t>
  </si>
  <si>
    <t>Job's Syndrome: A Rare Case Report</t>
  </si>
  <si>
    <t>Role of Vitamin D Supplementation in Prevention and Treatment of COVID-19</t>
  </si>
  <si>
    <t>Perception and willingness toward oral pathology and histology as a subject and profession among Indian dental undergraduates</t>
  </si>
  <si>
    <t>Hemifacial microsomia managed by distraction osteogenesis: A clinicoradiological report</t>
  </si>
  <si>
    <t>Peak Alpha Frequency in Relation to Cognitive Performance</t>
  </si>
  <si>
    <t>Decreasing Target Behavior in a Child Using Functional Behavior Assessment and Differential Reinforcement</t>
  </si>
  <si>
    <t>Levels of 25-hydroxy Vitamin D3 and Vitamin D Receptor Polymorphism in Severe Dengue Cases from New Delhi</t>
  </si>
  <si>
    <t>Influence of Forward Head Posture on Cervicocephalic Kinesthesia and Electromyographic Activity of Neck Musculature in Asymptomatic Individuals</t>
  </si>
  <si>
    <t>Leveraging the Global Influenza Surveillance and Response System for global respiratory syncytial virus surveillance-opportunities and challenges</t>
  </si>
  <si>
    <t>Anaesthetic efficacy of 2% lidocaine with different concentrations of epinephrine (1:80,000 and 1:200,000) in intraligamentary injection after a failed primary inferior alveolar nerve block: a randomized double-blind study</t>
  </si>
  <si>
    <t>Breaking the stress with a non-rigid connector</t>
  </si>
  <si>
    <t>Can The March of COVID-19 be Halted</t>
  </si>
  <si>
    <t>The implication of morphometrics and growth rate of dipteran flies in forensic entomotoxicology research: a review</t>
  </si>
  <si>
    <t>Esthetic Rehabilitation Using Magnet-Retained Cheek Plumper Prosthesis</t>
  </si>
  <si>
    <t>An Overview of Piperazine Scaffold as Promising Nucleus for Different Therapeutic Targets</t>
  </si>
  <si>
    <t>Corona virus disease bring a new challenge for the dentistry: A review</t>
  </si>
  <si>
    <t>Reply to comments on prone CPR for COVID-19 patients</t>
  </si>
  <si>
    <t>Aerosol containment device for use on suspected COVID-19 patients</t>
  </si>
  <si>
    <t>Association between obesity and its determinants with chronic periodontitis: A cross-sectional study</t>
  </si>
  <si>
    <t>Assessment of Correlation between Craniofacial Proportions and Genetic Indicators</t>
  </si>
  <si>
    <t>UV-Visible spectroscopic effect on Haemoglobin &amp; DNA degradation: A forensic approach</t>
  </si>
  <si>
    <t>Translation and Cross-Cultural Adaptation of Spinal Cord Independence Measure version III in Hindi Language</t>
  </si>
  <si>
    <t>Current understanding, knowledge gaps and a perspective on the future of COVID-19 Infections: A systematic review</t>
  </si>
  <si>
    <t>Seasonal study of the decomposition pattern and insects on a submerged pig cadaver</t>
  </si>
  <si>
    <t>A finite element analysis to study the stress distribution on distal implants in an all-on-four situation in atrophic maxilla as affected by the tilt of the implants and varying cantilever lengths</t>
  </si>
  <si>
    <t>Midline Cleft of Lip With Preaxial Polydactyly in One Hand: A Possible New Variation of Thurston Syndrome?</t>
  </si>
  <si>
    <t>Differential effects of performance-enhancing drugs 'Methamphetamine' and 'hCG' on ex-vivo cultured primary blood mononuclear cells of male athletes</t>
  </si>
  <si>
    <t>First look at emergency medical technician wellness in India: Application of the Maslach Burnout Inventory in an unstudied population</t>
  </si>
  <si>
    <t>Frontal and Axial Evaluation of Craniofacial Morphology in Repaired Unilateral Cleft Lip and Palate Patients Utilizing Cone Beam Computed Tomography; An Observational Study</t>
  </si>
  <si>
    <t>Indian Resuscitation Council (IRC) suggested guidelines for Comprehensive Cardiopulmonary Life Support (CCLS) for suspected or confirmed coronavirus disease (COVID-19) patient</t>
  </si>
  <si>
    <t>COVID-19: Is there a silver lining?</t>
  </si>
  <si>
    <t>Neonate with white macules and mild erosions</t>
  </si>
  <si>
    <t>Plexiform neurofibroma with neurofibromatosis type I/ von Recklinghausen's disease: A rare case report</t>
  </si>
  <si>
    <t>3D CT evaluation of femoral and tibial tunnels in anatomic double bundle anterior cruciate ligament reconstruction</t>
  </si>
  <si>
    <t>Sticky boundary to retain a thick layer of eutectic mixture of local anesthetics cream at surgical site for effective anesthesia</t>
  </si>
  <si>
    <t>Blood Lead Levels in Occupationally Exposed Workers Involved in Battery Factories of Delhi-NCR Region: Effect on Vitamin D and Calcium Metabolism</t>
  </si>
  <si>
    <t>Investigation of Burkholderia cepacia complex bacteremia outbreak in a neonatal intensive care unit: a case series</t>
  </si>
  <si>
    <t>JOURNAL OF MEDICAL CASE REPORTS</t>
  </si>
  <si>
    <t>JOURNAL OF FAMILY MEDICINE AND PRIMARY CARE</t>
  </si>
  <si>
    <t>Magneto-Rheological Fluid Assisted Abrasive Nanofinishing of beta-Phase Ti-Nb-Ta-Zr Alloy: Parametric Appraisal and Corrosion Analysis</t>
  </si>
  <si>
    <t>MATERIALS</t>
  </si>
  <si>
    <t>Results from the WHO external quality assessment for the respiratory syncytial virus pilot, 2016-17</t>
  </si>
  <si>
    <t>INFLUENZA AND OTHER RESPIRATORY VIRUSES</t>
  </si>
  <si>
    <t>Leveraging the Global Influenza Surveillance and Response System for global respiratory syncytial virus surveillance—opportunities and challenges</t>
  </si>
  <si>
    <t>Influenza and other Respiratory Viruses</t>
  </si>
  <si>
    <t>Differential effects of performance-enhancing drugs ‘Methamphetamine’ and ‘hCG’ on ex-vivo cultured primary blood mononuclear cells of male athletes</t>
  </si>
  <si>
    <t>Pharmacological Reports</t>
  </si>
  <si>
    <t>The New International League Against Epilepsy (ILAE) 2017 Classification of Seizures and Epilepsy: What Pediatricians Need to Know!</t>
  </si>
  <si>
    <t>Echocardiographic assessment of myocardial dysfunction in perinatal asphyxia</t>
  </si>
  <si>
    <t>Bhasin H.</t>
  </si>
  <si>
    <t>Atypical Childhood-onset Neuroaxonal Dystrophy in an Indian Girl</t>
  </si>
  <si>
    <t>Myocardial dysfunction as a predictor of the severity and mortality of hypoxic ischaemic encephalopathy in severe perinatal asphyxia: a case-control study</t>
  </si>
  <si>
    <t>Platform switching technique and crestal bone loss around the dental implants: A systematic review</t>
  </si>
  <si>
    <t>Effectiveness of oral health education program using braille text in a group of visually impaired children-before and after comparison trial</t>
  </si>
  <si>
    <t>Cholinesterase inhibitors as Alzheimer's therapeutics (Review)</t>
  </si>
  <si>
    <t>Sharma K.</t>
  </si>
  <si>
    <t>Kimura's disease: a diagnostic dilemma</t>
  </si>
  <si>
    <t>Synthesis and evaluation of Quinoline-3-carbonitrile derivatives as potential antibacterial agents</t>
  </si>
  <si>
    <t>Prevalence of Childhood Mental Disorders Among School Children of Kashmir Valley</t>
  </si>
  <si>
    <t>The comparative evaluation of 1% alendronate gel as local drug delivery system in chronic periodontitis in smokers and non smokers: Randomized clinical trial</t>
  </si>
  <si>
    <t>Efficacy of Articaine Versus Lidocaine Administered as Supplementary Intraligamentary Injection after a Failed Inferior Alveolar Nerve Block: A Randomized Double-blind Study</t>
  </si>
  <si>
    <t>Lateral arthroplasty along with buccal fat pad inter-positioning in the management of Sawhney type III temporomandibular joint ankylosis</t>
  </si>
  <si>
    <t>Comparative evaluation of C-reactive protein and complete blood count in chronic periodontitis patients following Phase I therapy: A serological and hematological study</t>
  </si>
  <si>
    <t>Asymptomatic Radio-Opacity at the Floor of Nasal Cavity</t>
  </si>
  <si>
    <t>Request for euthanasia in the suicide note of a planned suicide</t>
  </si>
  <si>
    <t>Body Coloration Artifacts Encountered at Medicolegal Autopsy in India</t>
  </si>
  <si>
    <t>Smartphone addiction in students: A qualitative examination of the components model of addiction using face-to-face interviews</t>
  </si>
  <si>
    <t>Correlation of CD4 counts with oral and systemic manifestations in HIV patients</t>
  </si>
  <si>
    <t>Change in Attitude among Nursing Undergraduate Students Following One-Month Exposure in a Mental Healthcare Setting</t>
  </si>
  <si>
    <t>A comparative evaluation of the effect of liners on the shear bond strength of veneered zirconia block: An in vitro study</t>
  </si>
  <si>
    <t>Comparative evaluation of clinical efficacy of coronally advanced flap alone and in combination with placental membrane and demineralized freeze-dried bone allograft in the treatment of gingival recession</t>
  </si>
  <si>
    <t>Comparing two intraoral porcelain repair systems for shear bond strength in repaired cohesive and adhesive fractures, for porcelain-fused-to-metal restorations: An in vitro study</t>
  </si>
  <si>
    <t>Behavioral changes after motivational interviewing versus traditional dental health education in parents of children with high caries risk: Results of a 1-year study</t>
  </si>
  <si>
    <t>Liquisolid system of paclitaxel using modified polysaccharides: In vitro cytotoxicity, apoptosis study, cell cycle analysis, in vitro mitochondrial membrane potential assessment, and pharmacokinetics</t>
  </si>
  <si>
    <t>Reduction in post extraction waiting period for dental implant patients using plasma rich in growth factors: an in vivo study using cone-beam computed tomography</t>
  </si>
  <si>
    <t>Resolving Perplexity: Comparison of Endoscopic Dacryocystorhinostomy With and Without Stent</t>
  </si>
  <si>
    <t>A Cross-Sectional Study of Serum Folate and Vitamin B12 Levels in Psychiatric Inpatients</t>
  </si>
  <si>
    <t>Epidemiology of viral acute lower respiratory infections in a community-based cohort of rural north Indian children</t>
  </si>
  <si>
    <t>Distribution of Chlamydia trachomatis omp A genotypes in patients attending a sexually transmitted disease outpatient clinic in New Delhi, India</t>
  </si>
  <si>
    <t>Acute sleep deprivation induces synaptic remodeling at the soleus muscle neuromuscular junction in rats</t>
  </si>
  <si>
    <t>SLEEP</t>
  </si>
  <si>
    <t>Chilaiditi's Sign: A Case Report</t>
  </si>
  <si>
    <t>CUREUS</t>
  </si>
  <si>
    <t>Secular trends in cranial chord variables: a study of changes in sexual dimorphism of the North Indian population during 1954-2011</t>
  </si>
  <si>
    <t>ANNALS OF HUMAN BIOLOGY</t>
  </si>
  <si>
    <t>Analysis of genetic control and QTL mapping of essential wheat grain quality traits in a recombinant inbred population</t>
  </si>
  <si>
    <t>PLOS ONE</t>
  </si>
  <si>
    <t>Cholinesterase inhibitors as Alzheimer's therapeutics</t>
  </si>
  <si>
    <t>MOLECULAR MEDICINE REPORTS</t>
  </si>
  <si>
    <t>Study of prevalence of ocular manifestations in HIV positive patients</t>
  </si>
  <si>
    <t>NEPALESE JOURNAL OF OPHTHALMOLOGY</t>
  </si>
  <si>
    <t>Distribution of Chlamydia trachomatis ompA genotypes in patients attending a sexually transmitted disease outpatient clinic in New Delhi, India</t>
  </si>
  <si>
    <t>INDIAN JOURNAL OF MEDICAL RESEARCH</t>
  </si>
  <si>
    <t>Knowledge, attitude, and practice of pediatricians regarding pediatric liquid medicaments on long-term oral health: A cross-sectional study in bhubaneswar, odisha</t>
  </si>
  <si>
    <t>JOURNAL OF PHARMACY AND BIOALLIED SCIENCES</t>
  </si>
  <si>
    <t>Split-mouth Randomised Clinical Trial on the Efficacy of GIC Sealant on Occlusal Surfaces of Primary Second Molar</t>
  </si>
  <si>
    <t>ORAL HEALTH &amp; PREVENTIVE DENTISTRY</t>
  </si>
  <si>
    <t>Global patterns in monthly activity of influenza virus, respiratory syncytial virus, parainfluenza virus, and metapneumovirus: a systematic analysis</t>
  </si>
  <si>
    <t>LANCET GLOBAL HEALTH</t>
  </si>
  <si>
    <t>Myocardial dysfunction as a predictor of the severity and mortality of hypoxic ischaemic encephalopathy in severe perinatal asphyxia: a case–control study</t>
  </si>
  <si>
    <t>Paediatrics and International Child Health</t>
  </si>
  <si>
    <t>Secular trends in cranial chord variables: a study of changes in sexual dimorphism of the North Indian population during 1954–2011</t>
  </si>
  <si>
    <t>Annals of Human Biology</t>
  </si>
  <si>
    <t>Synthesis and biological profile of substituted benzimidazoles</t>
  </si>
  <si>
    <t>A crossover clinical trial to assess the effectiveness of different oral hygiene regimens on the reduction of morning bad breath in healthy young adults</t>
  </si>
  <si>
    <t>Homicide concealed strangulation after bobbing reins in sexually sadistic homicide</t>
  </si>
  <si>
    <t>BA9 lineage of respiratory syncytial virus from across the globe and its evolutionary dynamics</t>
  </si>
  <si>
    <t>Sudden death due to an invasive mole in a young primigravida: Precipitous presentation masquerading the natural manner</t>
  </si>
  <si>
    <t>Global distribution of NA1 genotype of respiratory syncytial virus and its evolutionary dynamics assessed from the past 11 years</t>
  </si>
  <si>
    <t>Does the volume of supplemental intraligamentary injections affect the anaesthetic success rate after a failed primary inferior alveolar nerve block? A randomized-double blind clinical trial</t>
  </si>
  <si>
    <t>54. Checklist of critical factors for predictable outcomes in esthetic zone</t>
  </si>
  <si>
    <t>Madan R.</t>
  </si>
  <si>
    <t>Respiratory syncytial virus infections in India: Epidemiology and need for vaccine</t>
  </si>
  <si>
    <t>Immediate Dental Implants Enriched with L-PRF in the Esthetic Zone</t>
  </si>
  <si>
    <t>Estimation of Burden of Influenza among under-Five Children in India: A Meta-Analysis</t>
  </si>
  <si>
    <t>Molecular characterisation of Staphylococcus aureus using spa typing as a diagnostic tool in Haryana, India</t>
  </si>
  <si>
    <t>Cross-Cultural adaption, validity and reliability of a Hindi version of the Corah's Dental Anxiety Scale</t>
  </si>
  <si>
    <t>Root coverage with buccal fat pad placed on restored cervical abrasion: Case report with three-year follow-up</t>
  </si>
  <si>
    <t>An in vitro study to evaluate and compare the surface roughness in heat-cured denture-based resin and injection-molded resin system as affected by two commercially available denture cleansers</t>
  </si>
  <si>
    <t>A comparative evaluation of vertical marginal fit of provisional crowns fabricated by computer-aided design/computer-aided manufacturing technique and direct (intraoral technique) and flexural strength of the materials: An in vitro study</t>
  </si>
  <si>
    <t>Improvements in Essential Newborn Care and Newborn Resuscitation Services Following a Capacity Building and Quality Improvement Program in Three Districts of Uttar Pradesh, India</t>
  </si>
  <si>
    <t>Adenoid cystic carcinoma of the breast: Experience at a tertiary care centre of Northern India</t>
  </si>
  <si>
    <t>Estimation of community-level influenza-associated illness in a low resource rural setting in India</t>
  </si>
  <si>
    <t>Is focal melanotic lesion potentially malignant? A case report</t>
  </si>
  <si>
    <t>JOURNAL OF TAIBAH UNIVERSITY MEDICAL SCIENCES</t>
  </si>
  <si>
    <t>Outcome of Therapeutic Keratoplasty in Hopeless Microbial Keratitis Cases Otherwise Advised Evisceration</t>
  </si>
  <si>
    <t>CORNEA</t>
  </si>
  <si>
    <t>Global distribution of NA1 genotype of respiratory syncytial virus and its evolutionary dynamics assessed from the past 11 years</t>
  </si>
  <si>
    <t>INFECTION GENETICS AND EVOLUTION</t>
  </si>
  <si>
    <t>The effect of type II diabetes mellitus, Candida Albicans and Streptococcus Mutans on the biofilm formation on prosthetic materials</t>
  </si>
  <si>
    <t>Journal of Contemporary Dental Practice</t>
  </si>
  <si>
    <t>Effect of polyethylene fiber reinforcement on marginal adaptation of composite resin in Class II preparations</t>
  </si>
  <si>
    <t>General Dentistry</t>
  </si>
  <si>
    <t>Efect of root canal obturation with calcium silicate materials on pH change in simulated root resorption defects</t>
  </si>
  <si>
    <t>Management of Oromandibular Dystonia: A Case Report and Literature Update</t>
  </si>
  <si>
    <t>Occurrence of co-infection with dengue viruses during 2014 in New Delhi, India</t>
  </si>
  <si>
    <t>Lining prefabricated dowel(s) with fibre reinforced resin composite</t>
  </si>
  <si>
    <t>Prevalence of areca nut chewing habit among high school children of Parsa district of Nepal</t>
  </si>
  <si>
    <t>Influence of instrument size and varying electrical resistance of root canal instruments on accuracy of three electronic root canal length measurement devices</t>
  </si>
  <si>
    <t>Discrete-time dynamic network model for the spread of susceptible-infective-recovered diseases</t>
  </si>
  <si>
    <t>A comparison of various minimally invasive techniques for the removal of dental fluorosis stains in children</t>
  </si>
  <si>
    <t>Synchronous Seminoma in Abdominopelvic and Inguinal Testes: A Rare Presentation with Unusual Morphology</t>
  </si>
  <si>
    <t>A clinicoradiographic assessment of 1% metformin gel with platelet-rich fibrin in the treatment of mandibular grade II furcation defects</t>
  </si>
  <si>
    <t>Otomycosis in a Rural Community Attending a Tertiary Care Hospital: Assessment of Risk Factors and Identification of Fungal and Bacterial Agents</t>
  </si>
  <si>
    <t>Morphometric Evaluation of Adult Acromion Process in North Indian Population</t>
  </si>
  <si>
    <t>A Review on Plasmodium falciparum-Protein Farnesyl-transferase Inhibitors as Antimalarial Drug Targets</t>
  </si>
  <si>
    <t>CURRENT DRUG TARGETS</t>
  </si>
  <si>
    <t>Kaleidoscopic View of Bowel Tuberculosis on Multi-Detector Computed Tomography (CT) Enterography - A Novel Technique Unfolding an Archaic Disease</t>
  </si>
  <si>
    <t>POLISH JOURNAL OF RADIOLOGY</t>
  </si>
  <si>
    <t>Operative versus Non operative treatment of displaced intraarticular fracture of calcaneum: a meta-analysis of randomized controlled trials</t>
  </si>
  <si>
    <t>ACTA ORTHOPAEDICA BELGICA</t>
  </si>
  <si>
    <t>Comparative Evaluation of Anesthetic Efficacy of 2% Lidocaine, 4% Articaine, and 0.5% Bupivacaine on Inferior Alveolar Nerve Block in Patients with Symptomatic Irreversible Pulpitis: A Prospective, Randomized, Double-blind Clinical Trial</t>
  </si>
  <si>
    <t>JOURNAL OF ORAL &amp; FACIAL PAIN AND HEADACHE</t>
  </si>
  <si>
    <t>Assessment of coronal leakage of temporary restorations in root canal-treated teeth: An in vitro study</t>
  </si>
  <si>
    <t>Current practices in drug delivery for metabolic disorders</t>
  </si>
  <si>
    <t>Exploring the Potential of Nanotechnology in Cotton Breeding: Huge Possibilities Ahead</t>
  </si>
  <si>
    <t>Latest advances of phytomedicine in drug delivery systems for targeting metabolic disorders</t>
  </si>
  <si>
    <t>Imperfect maintenance modeling for sequential corrective and preventive maintenance</t>
  </si>
  <si>
    <t>A Bluetooth, UWB, X- &amp; Partial Ku Band Cross Elliptical Patch Antenna with Embedded Band Stop Filter Feature</t>
  </si>
  <si>
    <t>THE SCRUTINY of AI, ML, BIG DATA,DEEP LEARNING and OTHER TECHNICAL VOWS and CALLS in NEPHROLOGY</t>
  </si>
  <si>
    <t>DDoS Attack using SYN Flooding: A Case Study</t>
  </si>
  <si>
    <t>Analysis of Anomaly detection of Malware using KNN</t>
  </si>
  <si>
    <t>A Comprehensive Analysis of Mixed Reality Visual Displays in Context of its Applicability in IoT</t>
  </si>
  <si>
    <t>1876-1100</t>
  </si>
  <si>
    <t>IEEE</t>
  </si>
  <si>
    <t>An Optimized Active Learning TCM-KNN Algorithm Based on Intrusion Detection System</t>
  </si>
  <si>
    <t>Lecture Notes on Data Engineering and Communications Technologies</t>
  </si>
  <si>
    <t>IoT Group Key Management using Incremental Gaussian Mixture Model</t>
  </si>
  <si>
    <t>Wireless Technology Contribution for Aviation Safety</t>
  </si>
  <si>
    <t>A Terahertz/Millimeter-Wave Based Detection and Imaging System Using Antenna-Coupled Microbolometer</t>
  </si>
  <si>
    <t>Encapsulation: Microemulsion</t>
  </si>
  <si>
    <t>Sharma, Nishal; Sharma, Jai Bhagwan</t>
  </si>
  <si>
    <t>Genital tuberculosis: Important factor in infertility</t>
  </si>
  <si>
    <t>Meeting Abstract</t>
  </si>
  <si>
    <t>1470-0328</t>
  </si>
  <si>
    <t>Saini, Ashwani; Ajay; Mahla, V. P.</t>
  </si>
  <si>
    <t>Case report: Cotard's syndrome: In search of soul</t>
  </si>
  <si>
    <t>1998-3794</t>
  </si>
  <si>
    <t>WOLTERS KLUWER MEDKNOW PUBLICATIONS</t>
  </si>
  <si>
    <t>Chourasia, Shubhangi; Sharma, Yash; Nair, Sreekesh Asok; Tyagi, Ankit</t>
  </si>
  <si>
    <t>Evaluation of friction behaviour of composite coatings using Taguchi approach</t>
  </si>
  <si>
    <t>2214-7853</t>
  </si>
  <si>
    <t>Evaluation of as deposit HVOF coating for corrosion and sliding wear resistance</t>
  </si>
  <si>
    <t>MATERIALS TODAY-PROCEEDINGS</t>
  </si>
  <si>
    <t>Sorting Algorithm visualizer</t>
  </si>
  <si>
    <t>International Conference on Cyber Resilience, ICCR 2022</t>
  </si>
  <si>
    <t>Modelling and simulation of FSW of polycarbonate using Finite element analysis</t>
  </si>
  <si>
    <t>2nd International Conference on Functional Material, Manufacturing and Performances (ICFMMP)</t>
  </si>
  <si>
    <t>Facial Expression Detection using Convolutional Neural Network</t>
  </si>
  <si>
    <t>Tribological behavior of HVOF based composite coatings for wear resistance applications</t>
  </si>
  <si>
    <t>Evaluation of sliding wear, oxidation, and corrosion behaviour sustainable hybrid composite coating</t>
  </si>
  <si>
    <t>1st International Conference on Advances in Mechanical Engineering and Material Science (ICAMEMS)</t>
  </si>
  <si>
    <t>Object Detection Using Coco Dataset</t>
  </si>
  <si>
    <t>Research Paper on Path-finding Algorithm Visualizer</t>
  </si>
  <si>
    <t>Hybrid Development in Flutter and its Widgits</t>
  </si>
  <si>
    <t>A Detailed Study of Blockchain and dapps</t>
  </si>
  <si>
    <t>Performance and stability Comparison of React and Flutter: Cross-platform Application Development</t>
  </si>
  <si>
    <t>Total sleep deprivation leads to changes in neuromuscular junction of soleus muscle in male wistar rats</t>
  </si>
  <si>
    <t>0960-8966</t>
  </si>
  <si>
    <t>Journal of Physics: Conference Series</t>
  </si>
  <si>
    <t>The expanding domains of 3D printing pertaining to the speciality of orthodontics</t>
  </si>
  <si>
    <t>Natural prokaryotic antimicrobial peptide coated titanium discs prevent Staphylococcus auerus growth and biofilm formation - Implications on peri-implant infections</t>
  </si>
  <si>
    <t>Modification of Bioanodes from Different Nanocomposite Materials for Wastewater Bioremediation through Microbial Fuel Cells</t>
  </si>
  <si>
    <t>ACS Symposium Series</t>
  </si>
  <si>
    <t>Synthetic short peptides (SSPs) as antibiofilm agents for dental material applications</t>
  </si>
  <si>
    <t>Multi-objective optimization of magnetic abrasive finishing using grey relational analysis</t>
  </si>
  <si>
    <t>Sharma, Ankit; Kalsia, Mohit; Uppal, Amrinder Singh; Babbar, Atul; Dhawan, Vikas</t>
  </si>
  <si>
    <t>Machining of hard and brittle materials: A comprehensive review</t>
  </si>
  <si>
    <t>A review on mechanical properties of coir based composites</t>
  </si>
  <si>
    <t>International Conference on Design, Manufacturing and Materials Engineering (ICDMME)</t>
  </si>
  <si>
    <t>Characterization of physico-chemical and functional properties of fly ash concrete mix</t>
  </si>
  <si>
    <t>Impact of process variables on surface roughness in negative incremental forming process</t>
  </si>
  <si>
    <t>Sharma, B.; Roy, A.; Vishwakarma, L. C.; Neetam, R.; Nag, T. C.; Akhtar, N.; Mallick, H. N.</t>
  </si>
  <si>
    <t>TOTAL SLEEP DEPRIVATION LEADS TO CHANGES IN NEUROMUSCULAR JUNCTION OF SOLEUS MUSCLE IN MALE WISTAR RATS</t>
  </si>
  <si>
    <t>1389-9457</t>
  </si>
  <si>
    <t>Use of three-dimensional printing techniques for developing biodegradable applications: A review investigation</t>
  </si>
  <si>
    <t>A study of morphology, UV measurements and zeta potential of Zinc Ferrite and Al2O3 nanofluids</t>
  </si>
  <si>
    <t>Study and prediction of prostate cancer using fuzzy inference system</t>
  </si>
  <si>
    <t>International Conference on Materials, Machines and Information Technology (ICMMIT)</t>
  </si>
  <si>
    <t>Investigation and analysis of fuzzy EOQ model for price sensitive and stock dependent demand under shortages</t>
  </si>
  <si>
    <t>Study of fuzzy expert systems towards prediction and detection of fraud case in health care insurance</t>
  </si>
  <si>
    <t>A systematic review on the identification and diagnosis of clinical characteristics of covid-19 patients</t>
  </si>
  <si>
    <t>CEUR Workshop Proceedings</t>
  </si>
  <si>
    <t>CURE: An effective covid-19 remedies based on machine learning prediction models</t>
  </si>
  <si>
    <t>Effect of Temperature on the Sliding Wear Behavior of HVOF Sprayed Al2O3 Composite Coating</t>
  </si>
  <si>
    <t>Emerging Technologies for Nanoparticle Manufacturing</t>
  </si>
  <si>
    <t>Endophytic and marine fungi are potential source of antioxidants</t>
  </si>
  <si>
    <t>Functionalized biomaterials for 3D printing: An overview of the literature</t>
  </si>
  <si>
    <t>Impact of Step Size, Spindle Speed and Sheet Thickness on Forming Force in SPIF</t>
  </si>
  <si>
    <t>Compact Cross Elliptical Patch Antenna with Wideband Characteristics for IOT Applications</t>
  </si>
  <si>
    <t>A Compact Multiband 2x2 MIMO Antenna For 5G 28GHz/38GHz IoT and Smart City Applications</t>
  </si>
  <si>
    <t>Single Band 5G mmWave Two Port MIMO Antenna with Omnidirectional for High Speed Wireless Applications</t>
  </si>
  <si>
    <t>Design and Development of Healthcare System using Block chain and Artificial Intelligence</t>
  </si>
  <si>
    <t>AUTOMATIC QUESTION-ANSWER GENERATION FROM VIDEO LECTURE USING NEURAL MACHINE TRANSLATION</t>
  </si>
  <si>
    <t>Polygon Patch Antenna For UWB And RADAR Applications With Notched Filter Characteristics Realized by inverted T-type stub</t>
  </si>
  <si>
    <t>An Introductory Assessment on Computational Algorithm in Initial Finding of COVID-19 Cases</t>
  </si>
  <si>
    <t>Meta-Analysis of Learning Strategies in Teaching Using: Augmented Reality Technology</t>
  </si>
  <si>
    <t>Polygon Patch Antenna for Bluetooth and UWB Applications with Single Notch Rejection Characteristics</t>
  </si>
  <si>
    <t>Impact of Wall Angle, Step Size and Spindle Speed on Forming Force in Single Point Incremental Forming</t>
  </si>
  <si>
    <t>Edge-Computing Paradigm: Survey and Analysis on security Threads</t>
  </si>
  <si>
    <t>Discriminant model of revenue prediction: a study of selected top performing companies in India</t>
  </si>
  <si>
    <t>1476-6930</t>
  </si>
  <si>
    <t>Effect of chlorhexidine gluconate as hemostatic agent in healing and repair after mineral trioxide aggregate vital pulp therapy in young permanent teeth - A clinical study</t>
  </si>
  <si>
    <t>Energy Efficient Task Offloading in Mobile Based Cloud Computing Environment</t>
  </si>
  <si>
    <t>Machine Learning-Based Information Retrieval System</t>
  </si>
  <si>
    <t>Protective effect of BCG revaccination in health care workers against COVID-19: A Myth or Game Changer?</t>
  </si>
  <si>
    <t>International Congress of the European-Respiratory-Society (ERS)</t>
  </si>
  <si>
    <t>1399-3003</t>
  </si>
  <si>
    <t>EUROPEAN RESPIRATORY SOC JOURNALS LTD</t>
  </si>
  <si>
    <t>Recent Trends in Automation-A study of RPA Development Tools</t>
  </si>
  <si>
    <t>Sustainable Use of Agri-Waste in the Production of Green Hybrid Composites</t>
  </si>
  <si>
    <t>Chourasia, Shubhangi; Sharma, Yash; Tyagi, Ankit</t>
  </si>
  <si>
    <t>Tribological behaviour of composite coatings for sliding wear resistance</t>
  </si>
  <si>
    <t>International Conference on Applied Research and Engineering (ICARAE)</t>
  </si>
  <si>
    <t>Effect of alkaline treatment on mechanical properties of biodegradable composite (BF/PLA) rod</t>
  </si>
  <si>
    <t>Microangiopathic Complications In Malignant Hypertension: An Under-appreciated Form Of Target Organ Damage</t>
  </si>
  <si>
    <t>1524-4563</t>
  </si>
  <si>
    <t>RPL Based Routing Protocols for Load Balancing in IoT Network</t>
  </si>
  <si>
    <t>Effect of vertical bone loss on stress distribution at the bone-implant interface around implants of varying diameters-an in silico 3D finite element analysis</t>
  </si>
  <si>
    <t>2nd International Conference on Aspects of Materials Science and Engineering (ICAMSE)</t>
  </si>
  <si>
    <t>A Slotted Hexagonal 4Ã—4 MIMO Antenna with Tapered feed Designed for High Speed IoT Wireless Applications</t>
  </si>
  <si>
    <t>Proceedings of IEEE International Conference on Signal Processing,Computing and Control</t>
  </si>
  <si>
    <t>2Ã—2 MIMO Antenna Design Analysis Strategies: A systematic Review and Classifications</t>
  </si>
  <si>
    <t>Kenaf-Fiber-Based Bio-materials: A Review on Processing and Mechanical Properties</t>
  </si>
  <si>
    <t>Lecture Notes in Mechanical Engineering</t>
  </si>
  <si>
    <t>Design and analysis of frequency reconfigurable multiband antenna (bluetooth/downlink frequencies for INSAT/downlink X-band satellite system) using PIN diodes for wireless communication systems</t>
  </si>
  <si>
    <t>Blockchain-enabled secure communication for drone delivery: A case study in COVID-like scenarios</t>
  </si>
  <si>
    <t>A Deep Learning Classification Approach for Short Messages Sentiment Analysis</t>
  </si>
  <si>
    <t>A study of learner's satisfaction from MOOCs through a mediation model</t>
  </si>
  <si>
    <t>Procedia Computer Science</t>
  </si>
  <si>
    <t>1877-0509</t>
  </si>
  <si>
    <t>An Approach for Concept Drifting Streams: Early Dynamic Weighted Majority</t>
  </si>
  <si>
    <t>ELSEVIER</t>
  </si>
  <si>
    <t>Reconfigurable Minitaurized Multiband Antennas For UMTS, WiMAX, WLAN Downlink Satellite System Wireless Applications</t>
  </si>
  <si>
    <t>Moudgil S.K., Sharma M., Harsh P.</t>
  </si>
  <si>
    <t>Secret key encryption based steganography on audio signal by using 3 dimensional graphs</t>
  </si>
  <si>
    <t>Dogra S., Gupta A., Goyal V., Chib A.S., Kataria V.</t>
  </si>
  <si>
    <t>Parametric Investigation of Forming Forces in Single Point Incremental Forming</t>
  </si>
  <si>
    <t>International Conference on Advances in Materials and Manufacturing Applications (IConAMMA)</t>
  </si>
  <si>
    <t>Effect of peri-implantitis associated horizontal bone loss on stress distribution around dental implants - A 3D finite element analysis</t>
  </si>
  <si>
    <t>International Conference on Aspects of Materials Science and Engineering (ICAMSE)</t>
  </si>
  <si>
    <t>RF PIN diodes triggered frequecny reconfigurable multiband (UMTS/Bluetooth/WiMAX) antenna for applications in wireless system</t>
  </si>
  <si>
    <t>2020 7th International Conference on Signal Processing and Integrated Networks, SPIN 2020</t>
  </si>
  <si>
    <t>Preeti, Kumar N., Sharma M., Malhotra V.</t>
  </si>
  <si>
    <t>Internet of things system: Design and development process</t>
  </si>
  <si>
    <t>Tri-Band Monopole Antenna for UMTS (1920-2170 MHz), WiMAX (3.4-3.6GHz) and WLAN (5.15-5.35GHz) Wireless Applications</t>
  </si>
  <si>
    <t>Sharma M., Kumar N.</t>
  </si>
  <si>
    <t>Reconfigurable (H-T-E) DGS Monopole Antenna with Switchable Band Notch Characteritics for Wireless Applications</t>
  </si>
  <si>
    <t>Dual Notched Band UWB Wireless MIMO Antenna</t>
  </si>
  <si>
    <t>IRPT Based DVR Application for Voltage Enhancement</t>
  </si>
  <si>
    <t>Design and Study of Superwideband Monopole Antenna for Various Wireless Applications Including Dual Notched Band Characteristics</t>
  </si>
  <si>
    <t>High Rejection Triple Band Notch Reconfigurable Superwideband Antenna with Integrated Lower DCS/PCS System</t>
  </si>
  <si>
    <t>Singh S., Varma R., Sharma M.</t>
  </si>
  <si>
    <t>Design and analysis of multiband antenna for bluetooth, WiMAX, WLAN and X-band applications</t>
  </si>
  <si>
    <t>Integrated bluetooth superwideband antenna with triple band notch characteristcs for wideband wireless applications</t>
  </si>
  <si>
    <t>Significance of low cost pulmonary rehabilitation programme in post pulmonary tubercular sequelae in patients of low socio-economic marginalized communities in India: Microbiological cure is the beginning and not the end of their illness</t>
  </si>
  <si>
    <t>Correlation of depression levels and quality of life with severity of disease in COPD patients - A cross sectional study</t>
  </si>
  <si>
    <t>Survival characteristics and predictors of mortality in COPD subjects</t>
  </si>
  <si>
    <t>Sharma K., Bansal S., Gupta N., Singh A.K., Sharma M., Karmarkar A., Chauhan A.</t>
  </si>
  <si>
    <t>CPW-Fed UWB Reconfigurable Antenna (RF MEMS Switch) with X Band Applications</t>
  </si>
  <si>
    <t>Effect of curcumin in management of potentially malignant disorders-A comparative study</t>
  </si>
  <si>
    <t>Himani; Datta, Sudip; Ansari, Jamal Akhtar; Sharma, Dilutpal; Mahdi, Abbas Ali</t>
  </si>
  <si>
    <t>1347-4367</t>
  </si>
  <si>
    <t>Design and analysis of multiband antenna for bluetooth, WiMAX, WLAN and X-Band downlink applications</t>
  </si>
  <si>
    <t>Proceedings of the 9th International Conference On Cloud Computing, Data Science and Engineering, Confluence 2019</t>
  </si>
  <si>
    <t>Estimating technical efficiency of academic departments: Case of government PG college</t>
  </si>
  <si>
    <t>Flavours of fathering in the Indian capital: Insights from a qualitative study</t>
  </si>
  <si>
    <t>Reconfigurable Dual Notched Band UWB Antenna</t>
  </si>
  <si>
    <t>A theoretical study on Cerium-Nickel intermetallic compound</t>
  </si>
  <si>
    <t>AIP Conference Proceedings</t>
  </si>
  <si>
    <t>Kannojiya V., Sharma R., Gaur R., Jangra A., Yadav P., Prajapati P.</t>
  </si>
  <si>
    <t>Experimental Investigation of Temperature Distribution along the Length of Uniform Area Fin for Forced and Free Convection</t>
  </si>
  <si>
    <t>IOP Conference Series: Materials Science and Engineering</t>
  </si>
  <si>
    <t>1757-8981</t>
  </si>
  <si>
    <t>Improving road safety in India using data mining techniques</t>
  </si>
  <si>
    <t>Communications in Computer and Information Science</t>
  </si>
  <si>
    <t>Kannojiya, Vikas; Deshwal, Monika; Deshwal, Dinesh</t>
  </si>
  <si>
    <t>Numerical Analysis of Solid Particle Erosion in Pipe Elbow</t>
  </si>
  <si>
    <t>SPRINGER</t>
  </si>
  <si>
    <t>A Study of Thermal Stability and Crystallization Kinetics of SbSeGe Glassy Alloys</t>
  </si>
  <si>
    <t>Re-visiting the impact of the euro on trade flows: New evidence using gravity equation with poisson count-data technique</t>
  </si>
  <si>
    <t>Sl.No</t>
  </si>
  <si>
    <t>Authors</t>
  </si>
  <si>
    <t>Title</t>
  </si>
  <si>
    <t>Source title</t>
  </si>
  <si>
    <t>DOI</t>
  </si>
  <si>
    <t>Affiliations</t>
  </si>
  <si>
    <t>Naresh S., Sharma M., Singh V., Anand B.K., Verma P., Marwaha M.P.S.</t>
  </si>
  <si>
    <t>Household symptomatic contact screening of sputum smear positive tuberculosis patients at the DOTS clinic of SGT hospital, Gurugram</t>
  </si>
  <si>
    <t>Indian Journal of Community Health</t>
  </si>
  <si>
    <t>10.47203/IJCH.2022.v34i04.013</t>
  </si>
  <si>
    <t>SGT Medical College Hospital &amp; Research Institute, Haryana, Gurugram, India; Department of Microbiology, SGT Medical College Hospital &amp; Research Institute, Haryana, Gurugram, India; Department of Community Medicine, Adesh Medical College and Hospital, Haryana, Mohri, India; Air Force Station Chandigarh, India</t>
  </si>
  <si>
    <t>Rajni, Versha, Singh L., Rana R., Bendi A.</t>
  </si>
  <si>
    <t>Chemistry of Quinoline Based Heterocycle Scaffolds: A Comprehensive Review</t>
  </si>
  <si>
    <t>ChemistrySelect</t>
  </si>
  <si>
    <t>10.1002/slct.202203648</t>
  </si>
  <si>
    <t>Department of Chemistry, Faculty of Science, SGT University, Haryana, Gurugram, 122505, India; Department of Chemistry, Baba Masthnath University, Haryana, Rohtak, 124001, India</t>
  </si>
  <si>
    <t>Correa M., Gangopadhyay M.R., Jaman N., Mathews G.J.</t>
  </si>
  <si>
    <t>Primordial black-hole dark matter via warm natural inflation</t>
  </si>
  <si>
    <t>Physics Letters, Section B: Nuclear, Elementary Particle and High-Energy Physics</t>
  </si>
  <si>
    <t>10.1016/j.physletb.2022.137510</t>
  </si>
  <si>
    <t>Center for Astrophysics, Department of Physics and Astronomy, University of Notre Dame, Notre Dame, IN  46556, United States; Centre For Cosmology and Science Popularization (CCSP), SGT University, Delhi- NCR, Haryana, Gurugram, 122505, India; Department of Physical Sciences, Indian Institute of Science Education and Research Kolkata, WB, Mohanpur, 741 246, India</t>
  </si>
  <si>
    <t>Yadav D.K., Sharma R.K., Wadikar D.D., Tejaswi R., Semwal A.D.</t>
  </si>
  <si>
    <t>Defence Life Science Journal</t>
  </si>
  <si>
    <t>10.14429/dlsj.7.17724</t>
  </si>
  <si>
    <t>DRDO-Defence Food Research Laboratory (DFRL), Karnataka, Mysore, 570 011, India; SGT University, Haryana, Gurugram, 242 122, India</t>
  </si>
  <si>
    <t>Bhatt P., Bhargava A., Kamath V., Khurana C., Mukherjee P., Chhabra M.</t>
  </si>
  <si>
    <t>Active Leptospermum Honey as a Local Drug Delivery Agent in patients with Chronic Periodontitis: A Clinico-Biochemical Study</t>
  </si>
  <si>
    <t>Research Journal of Pharmacy and Technology</t>
  </si>
  <si>
    <t>10.52711/0974-360X.2022.00918</t>
  </si>
  <si>
    <t>Baroda Dental Care, I.T.S Centre for Dental Studies and Research, Ghaziabad, Muradnagar, India; Department of Public Health Dentistry, I.T.S Centre for Dental Studies and Research, Ghaziabad, Muradnagar, India; Department of Prosthodontics, Manipal College of Dental Science, Mangalore Manipal Academy of Higher Education, Karnataka, Manipal, India; Department of Public Health Dentistry, SGT Dental College Hospital and Research Institute, SGT University, Gurugram, India; Dr. Chhabra’s Dental Centre, New Delhi, India</t>
  </si>
  <si>
    <t>Madhavi, Kumar M., Ansari J.R., Kumar V., Nagar S., Sharma A.</t>
  </si>
  <si>
    <t>Fe3O4 Coated SiO2 Magnetic Nanoparticles for Enhanced Antibacterial Activity and Electrochemical Sensing</t>
  </si>
  <si>
    <t>Metals</t>
  </si>
  <si>
    <t>10.3390/met12122145</t>
  </si>
  <si>
    <t>Department of Physics, Faculty of Science, Shree Guru Gobind Singh Tricentenary University, Delhi-NCR, Gurgaon, 122505, India; Department of Applied Science, Laxmi Devi Institute of Engineering &amp; Technology, Alwar-Tijara-Delhi Highway, Chikani, Rajasthan, Alwar, 301028, India; Department of Physics, COBS&amp;H, CCS Haryana Agricultural University, Haryana, Hisar, 125004, India; Department of Bio-Chemistry, COBS&amp;H, CCS Haryana Agricultural University, Haryana, Hisar, 125004, India; Department of Materials Science and Engineering, Ajou University, Suwon, 16499, South Korea</t>
  </si>
  <si>
    <t>Kumar M., Mukherjee P., Verma S., Kavita, Kaur M., Singh S., Kobielnik M., Woźniak M., Shafi J., Ijaz M.F.</t>
  </si>
  <si>
    <t>Sensors</t>
  </si>
  <si>
    <t>10.3390/s22239448</t>
  </si>
  <si>
    <t>Department of Information Technology, MIT-ADT University, Pune, 412201, India; RBSPL, Bangalore, 560008, India; Faculty of Computer Science and Engineering, SGT University, Gurugram, 122505, India; Department of Computer Science and Applications, Guru Gobind Singh College for Women, Chandigarh, 160019, India; Division of Research &amp; Innovation, Uttaranchal University, Dehradun, 248007, India; Faculty of Applied Mathematics, Silesian University of Technology, Kaszubska 23, Gliwice, 44-100, Poland; Department of Computer Science, College of Arts and Science, Prince Sattam bin Abdul Aziz University, Wadi Ad-Dawasir, 11991, Saudi Arabia; Department of Intelligent Mechatronics Engineering, Sejong University, Seoul, 05006, South Korea</t>
  </si>
  <si>
    <t>Sharma B., Yadav D.K.</t>
  </si>
  <si>
    <t>Plants</t>
  </si>
  <si>
    <t>10.3390/plants11233243</t>
  </si>
  <si>
    <t>Department of Pharmaceutical Sciences, College of Pharmacy and Health Sciences, St. John’s University, Queens, New York, NY  11439, United States; Department of Pharmacognosy, SGT College of Pharmacy, SGT University, Haryana, Gurugram, 122505, India</t>
  </si>
  <si>
    <t>Gupta R., Pandi-Perumal S.R., Mallick H.N.</t>
  </si>
  <si>
    <t>Sleep and Vigilance</t>
  </si>
  <si>
    <t>10.1007/s41782-022-00220-5</t>
  </si>
  <si>
    <t>Department of Psychiatry and Division of Sleep Medicine, All India Institute of Medical Sciences, Veerbhadra Marg, Rishikesh, 249203, India; Saveetha Medical College and Hospitals, Saveetha Institute of Medical and Technical Sciences, Saveetha University, Chennai, 600077, India; Faculty of Medicine and Health Sciences, SGT University, Gurugram, India</t>
  </si>
  <si>
    <t>Tomar R., Madan J.</t>
  </si>
  <si>
    <t>Ionic liquids: Synthesis, characterization and their applications</t>
  </si>
  <si>
    <t>Current Organic Synthesis</t>
  </si>
  <si>
    <t>10.2174/157017941908221005112744</t>
  </si>
  <si>
    <t>Department of Chemistry, Faculty of Science, SGT University, Haryana, Gurugram, 122505, India; Department of Pharmaceutics, NIPER, Telangana, Hyderabad, 500037, India</t>
  </si>
  <si>
    <t>Dar A.A., Deb S., Malik M.H., Khan W., Haroon A.P., Ahsan A., Jahan F., Sumaiya B., Bhat S.Y., M. D., Qasim M.</t>
  </si>
  <si>
    <t>Child Abuse and Neglect</t>
  </si>
  <si>
    <t>10.1016/j.chiabu.2022.105876</t>
  </si>
  <si>
    <t>Department of Psychology, SRM University, Andhra Pradesh, Amaravati, India; Department of Applied Psychology, Pondicherry University, India; Rajiv Gandhi National Institute of Youth Development, Ministry of Youth Affairs and Sports, Government of India, Sriperumbudur, India; Department of Economics, SRM University, Andhra Pradesh, Amaravati, India; Department of Clinical Psychology, Faculty of Behavioural Sciences, Shree Guru Gobind Singh Tricentenary University, Budhera, Gurugram, NCR, Delhi, India; Faculty of Education, Shree Guru Gobind Singh Tricentenary University, Budhera, Gurugram, NCR, Delhi, India; Department of Physiology, All India Institute of Medical Sciences, New Delhi, India</t>
  </si>
  <si>
    <t>Harikrishnan P., Arayambath B., Jayaraman V.K., Ekambaram K., Ahmed E.A., Senthilkumar P., Ibrahim H.-I.M., Sundaresan A., Thirugnanasambantham K.</t>
  </si>
  <si>
    <t>10.1007/s11274-022-03410-5</t>
  </si>
  <si>
    <t>Pondicherry Centre for Biological Science and Educational Trust, Sundararaja Nagar, Pondicherry, 605004, India; Teeth “N” Jaws Center, Lake Area, Tamil Nadu, Chennai, 600034, India; Department of Orthodontics, Mahatma Gandhi Postgraduate Institute of Dental Sciences, Pondicherry, 605006, India; Dencity Dental Clinic, Tamil Nadu, Chennai, 600073, India; Endodontic Clinic, Tamil Nadu, Mettur Dam, Tamil Nadu, Salem, 636404, India; Biological Science College of Science, King Faisal University, Al Ahsa, 31982, Saudi Arabia; Department of Genetic Engineering, SRM Institute of Science and Technology, Tamil Nadu, Kattankulathur, 603203, India; Dept.of Orthodontics, Faculty of Dental Sciences, SGT University, Haryana, Gurugram, 122505, India; Department of Biotechnology, Saveetha School of Engineering, Saveetha Institute of Medical and Technical Sciences, Chennai, India</t>
  </si>
  <si>
    <t>Adhikari K., Choudhury S.</t>
  </si>
  <si>
    <t>Cosmological Krylov Complexity</t>
  </si>
  <si>
    <t>Fortschritte der Physik</t>
  </si>
  <si>
    <t>10.1002/prop.202200126</t>
  </si>
  <si>
    <t>RWTH Aachen University, Aachen, D-52056, Germany; Centre For Cosmology and Science Popularization (CCSP), SGT University, Badli Road, Budhera, Haryana, Delhi-NCR, Gurugram, 122505, India; International Centre for Theoretical Sciences, Tata Institute of Fundamental Research (ICTS-TIFR), Shivakote, Bengaluru, 560089, India</t>
  </si>
  <si>
    <t>Mitra S., Mondal A.H., Mukhopadhyay K.</t>
  </si>
  <si>
    <t>Correction: Mitigating the toxicity of palmitoylated analogue of α-melanocyte stimulating hormone(11–13) by conjugation with gold nanoparticle: characterisation and antibacterial efficacy against methicillin sensitive and resistant Staphylococccus aureus (World Journal of Microbiology and Biotechnology, (2022), 38, 11, (186), 10.1007/s11274-022-03365-7)</t>
  </si>
  <si>
    <t>10.1007/s11274-022-03397-z</t>
  </si>
  <si>
    <t>Antimicrobial Research Laboratory, School of Environmental Sciences, Jawaharlal Nehru University, New Delhi, 110067, India; Department of Microbiology, Faculty of Allied Health Sciences, Shree Guru Gobind Singh Tricentenary University, Haryana, Gurugram, 122505, India</t>
  </si>
  <si>
    <t>Choudhury S., Panda S., Pandey N., Roy A.</t>
  </si>
  <si>
    <t>Four-mode Squeezed States in de Sitter Space: A Study With Two Field Interacting Quantum System</t>
  </si>
  <si>
    <t>10.1002/prop.202200124</t>
  </si>
  <si>
    <t>Centre For Cosmology and Science Popularization (CCSP), SGT University, Gurugram, Delhi NCR, Gurugram-Badli Road, Haryana, 122505, India; International Centre for Theoretical Sciences, Tata Institute of Fundamental Research (ICTS-TIFR), Shivakote, Bengaluru, 560089, India; National Institute of Science Education and Research, Odisha, Jatni, Bhubaneswar, 752050, India; Homi Bhabha National Institute, Training School Complex, Anushakti Nagar, Mumbai, 400085, India; Department of Applied Physics, Delhi Technological University, Delhi, 110042, India; Department of Physics, Indian Institute of Technology Jodhpur, Karwar Jodhpur, 342037, India</t>
  </si>
  <si>
    <t>SINGH V., KUNAL, SINGH M., SINGH B.</t>
  </si>
  <si>
    <t>Spectral indices measured with proximal sensing using canopy reflectance sensor, chlorophyll meter and leaf color chart for in-season grain yield prediction of basmati rice</t>
  </si>
  <si>
    <t>Pedosphere</t>
  </si>
  <si>
    <t>10.1016/j.pedsph.2022.06.015</t>
  </si>
  <si>
    <t>Department of Soil Science, Punjab Agricultural University, Ludhiana, 141004, India; Shree Guru Gobind Singh Tricentenary (SGT) University, Chandu-Budhera Road, Haryana, Gurugram, 122505, India; College of Agriculture, Punjab Agricultural University, Ludhiana, 141004, India</t>
  </si>
  <si>
    <t>Rashid S.A., Hussain M.E., Bhati P., Veqar Z., Parveen A., Amin I., Rashid S.M.</t>
  </si>
  <si>
    <t>Archives of Physiotherapy</t>
  </si>
  <si>
    <t>10.1186/s40945-022-00140-7</t>
  </si>
  <si>
    <t>Center for Physiotherapy &amp; Rehabilitation Center, Jamia Millia Islamia, New Delhi, India; Faculty of allied health sciences, SGT University Gurugram, Gurgaon, India; Faculty of Physiotherapy, SGT University Gurugram, Gurgaon, India; Division of Veterinary Biochemistry, Faculty of Veterinary Sciences (SKUAST-K), Shuhama, Alusteng, Kashmir, Srinagar, 190006, India</t>
  </si>
  <si>
    <t>Hydes S., Rothwell M.</t>
  </si>
  <si>
    <t>Exploring the feasibility of a constraints-based curriculum with British diving coaches</t>
  </si>
  <si>
    <t>International Journal of Sports Science and Coaching</t>
  </si>
  <si>
    <t>10.1177/17479541221106382</t>
  </si>
  <si>
    <t>Sheffield Diving Club, Sheffield, United Kingdom; Department of Clinical Psychology, Shree Guru Gobind Singh Tricentenary University, Gurugram, India</t>
  </si>
  <si>
    <t>Kumar N., Vasudeva V., Yadav S., Prasad V., Patel S.</t>
  </si>
  <si>
    <t>The impact of androgen deprivation therapy on the lipid profile in patients with prostate carcinoma</t>
  </si>
  <si>
    <t>African Journal of Urology</t>
  </si>
  <si>
    <t>10.1186/s12301-022-00295-6</t>
  </si>
  <si>
    <t>Department of Urology and Renal Transplant, V.M. Medical College and Safdarjang Hospital, New Delhi, 110029, India; Department of Pathology, Faculty of Medicine and Health Sciences, SGT University, Haryana, Gurugram, India</t>
  </si>
  <si>
    <t>Mor V., Dhankhar R.</t>
  </si>
  <si>
    <t>Atmospheric Aerosol Loading and Properties over India: A review</t>
  </si>
  <si>
    <t>Pollution</t>
  </si>
  <si>
    <t>10.22059/POLL.2021.327809.1146</t>
  </si>
  <si>
    <t>Department of Environmental Science, Shree Guru Gobind Singh Tricentenary University, Haryana, Gurugram, 122005, India; Department of Environmental Science, Maharshi Dayanand University, Haryana, Rohtak, 124001, India</t>
  </si>
  <si>
    <t>Rahman M., Ahmad I., Hussain M.E.</t>
  </si>
  <si>
    <t>Comparison of intermittent pneumatic compression and active recovery after sub-maximal aerobic exercise in collegiate soccer players: in relation with heart rate variability and heart rate recovery</t>
  </si>
  <si>
    <t>Sport Sciences for Health</t>
  </si>
  <si>
    <t>10.1007/s11332-022-00906-3</t>
  </si>
  <si>
    <t>Centre for Physiotherapy and Rehabilitation Sciences, Jamia Millia Islamia, New Delhi, India; Department of Physiotherapy, Faculty of Allied Health Sciences, Manav Rachna International Institute of Research and Studies, Haryana, Faridabad, India; Faculty of Allied Health Sciences and Physiotherapy, SGT University, Haryana, Gurugram, India</t>
  </si>
  <si>
    <t>Wu Z., Mehrabi Nasab E., Arora P., Athari S.S.</t>
  </si>
  <si>
    <t>Journal of Translational Medicine</t>
  </si>
  <si>
    <t>10.1186/s12967-022-03337-3</t>
  </si>
  <si>
    <t>General Internal Medicine Ward, Zhengzhou Central Hospital Affiliated To Zhengzhou University, Zhengzhou City, 450007, China; Department of Cardiology, School of Medicine, Tehran Heart Center, Tehran University of Medical Sciences, Tehran, Iran; Department of Pharmacognosy and Phytochemistry, SGT College of Pharmacy, SGT University, Haryana, Gurugram, India; Department of Immunology, School of Medicine, Zanjan University of Medical Sciences, Zanjan, Iran</t>
  </si>
  <si>
    <t>Sheena, Mary B.B., Aswin V.A., Suprent A.</t>
  </si>
  <si>
    <t>Variation of Harmonics to Noise Ratio from the Age Range of 9–18 Years Old in both the Genders</t>
  </si>
  <si>
    <t>Indian Journal of Otolaryngology and Head and Neck Surgery</t>
  </si>
  <si>
    <t>10.1007/s12070-021-02858-5</t>
  </si>
  <si>
    <t>Department of Audiology &amp; Speech Language Pathology, Faculty of Behavioral Sciences, Shree Guru Gobind Singh Tricentenary University, Delhi-NCR, Gurugram, India; Department of ENT, Pondicherry Institute of Medical Sciences, Pondicherry, India; DEIC Wayanad, National Health Mission, Kainatty, Kerala, Wayanad, India; Department of Audiology and Speech Language Pathology, SRM University, Chennai, India</t>
  </si>
  <si>
    <t>Abbas H., Asim Z., Ahmed Z., Moosa S.</t>
  </si>
  <si>
    <t>Exploring and establishing the barriers to sustainable humanitarian supply chains using fuzzy interpretive structural modeling and fuzzy MICMAC analysis</t>
  </si>
  <si>
    <t>Social Responsibility Journal</t>
  </si>
  <si>
    <t>10.1108/SRJ-12-2020-0485</t>
  </si>
  <si>
    <t>Department of Business Administration, College of Applied Sciences, University of Technology and Applied Sciences, Salalah, Oman; Faculty of Commerce and Management, SGT University, Gurugram, India; Department of Business Administration, Aligarh Muslim University, Aligarh, India</t>
  </si>
  <si>
    <t>Samuthira Pandi V., Singh M., Grover A., Malhotra J., Singh S.</t>
  </si>
  <si>
    <t>Performance analysis of 400 Gbit/s hybrid space division multiplexing-polarization division multiplexing-coherent detection-orthogonal frequency division multiplexing-based free-space optics transmission system</t>
  </si>
  <si>
    <t>International Journal of Communication Systems</t>
  </si>
  <si>
    <t>10.1002/dac.5310</t>
  </si>
  <si>
    <t>Department of Electronics and Communication Engineering, SRM Institute of Science &amp; Technology, Chennai, India; Department of Electronics and Communication Engineering, University Institute of Engineering, Chandigarh University, Punjab, Mohali, India; Department of Electronics and Communication Engineering, Shaheed Bhagat Singh State University, Punjab, Ferozepur, India; Department of Engineering and Technology, Guru Nanak Dev University, Regional Campus, Jalandhar, India; Department of Computer Science and Engineering, SGT University, Gurugram, India</t>
  </si>
  <si>
    <t>Gupta Y., Pandey C.M., Ghrera A.S.</t>
  </si>
  <si>
    <t>Reduced Graphene Oxide-Gold Nanoparticle Nanohybrid Modified Cost-Effective Paper-Based Biosensor for Procalcitonin Detection</t>
  </si>
  <si>
    <t>10.1002/slct.202202642</t>
  </si>
  <si>
    <t>Applied Science Department, The NorthCap University, HUDA-Sector 23A, Gurugram, India; Department of Chemistry, Faculty of Science, Shree Guru Gobind Singh Tricentenary University, Haryana, Gurugram, 122505, India</t>
  </si>
  <si>
    <t>Kumar A., Kumar M., Verma S., Kavita, Jhanjhi N.Z., Ghoniem R.M.</t>
  </si>
  <si>
    <t>Vbswp-CeaH: Vigorous Buyer-Seller Watermarking Protocol without Trusted Certificate Authority for Copyright Protection in Cloud Environment through Additive Homomorphism</t>
  </si>
  <si>
    <t>Symmetry</t>
  </si>
  <si>
    <t>10.3390/sym14112441</t>
  </si>
  <si>
    <t>Department of Computer Science and Engineering, Faculty of Engineering and Technology, SRM Institute of Science and Technology, NCR Campus, Ghaziabad, 201204, India; School of Engineering, MIT-ADT University, Pune, 412201, India; Faculty of Computer Science and Engineering, SGT University, Gurugram, 122505, India; School of Computer Science, SCS, Taylors University, Subang Jaya, 47500, Malaysia; Department of Information Technology, College of Computer and Information Sciences, Princess Nourah bint Abdulrahman University, P.O. Box 84428, Riyadh, 11671, Saudi Arabia</t>
  </si>
  <si>
    <t>Elizabeth S., Garg S., Saraf B.G., Sheoran N., Paul S., Chawla M.</t>
  </si>
  <si>
    <t>International Journal of Clinical Pediatric Dentistry</t>
  </si>
  <si>
    <t>10.5005/jp-journals-10005-2433</t>
  </si>
  <si>
    <t>Department of Pedodontics and Preventive Dentistry, Sudha Rustagi College of Dental Sciences &amp; Research, Haryana, Faridabad, India; Department of Pedodontics &amp; Preventive Dentistry, Faculty of Dental Sciences, Shree Guru Gobind Singh Tricentenary University, Haryana, Gurugram, India</t>
  </si>
  <si>
    <t>Dagar A., Hurria N., Chandrakar S., Tanwar M., Gupta S., Sinha A.</t>
  </si>
  <si>
    <t>The lumbar hernia: A clinical conundrum</t>
  </si>
  <si>
    <t>Formosan Journal of Surgery</t>
  </si>
  <si>
    <t>10.4103/fjs.fjs_91_22</t>
  </si>
  <si>
    <t>Department of General Surgery, SGT Medical College and Hospital and Research Institute, Haryana, Gurugram, India</t>
  </si>
  <si>
    <t>Jain S., Kaur N., Verma S., Kavita, Hosen A.S.M.S., Sehgal S.S.</t>
  </si>
  <si>
    <t>Use of Machine Learning in Air Pollution Research: A Bibliographic Perspective</t>
  </si>
  <si>
    <t>Electronics (Switzerland)</t>
  </si>
  <si>
    <t>10.3390/electronics11213621</t>
  </si>
  <si>
    <t>Department of Computer Science, Kirori Mal College, University of Delhi, New Delhi, 110007, India; Department of Computer Science and Engineering, Chandigarh University, Sahibzada Ajit Singh Nagar 140413, India; Department of Computer Science and Engineering, SGT University, Gurugram, 122505, India; Department of Artificial Intelligence and Big Data, Woosong University, Daejeon, 34606, South Korea; Division of Research Innovation, Uttranchal University, Dehradun, 248007, India</t>
  </si>
  <si>
    <t>Raj S., Manchanda R., Bhandari M., Alam M.S.</t>
  </si>
  <si>
    <t>Current Pharmaceutical Biotechnology</t>
  </si>
  <si>
    <t>10.2174/1389201023666220110104645</t>
  </si>
  <si>
    <t>Department of Chemistry, School of Basic and Applied Sciences, K.R. Mangalam University, Haryana, Gurugram, India; The Institute for Quantitative Health Sciences &amp; Engineering, Michigan State University, 775 Woodlot Dr., East Lansing, MI  48824, United States; NIMS Institute of Pharmacy, NIMS University, NH-11, Delhi-Jaipur Expy, Rajasthan Sobha Nagar, Jaipur, India; SGT College of Pharmacy, SGT University, Gurgaon-Badli Road Chandu, Budhera, Haryana, Gurugram, 122505, India</t>
  </si>
  <si>
    <t>Sharma E., Sharda S., Aly K.A., Neffati R., Sati D.C., Sharma P.</t>
  </si>
  <si>
    <t>Optical characterization and theoretical investigations of (Ge2S8)100-xTex chalcogenide system for the IR applications</t>
  </si>
  <si>
    <t>Optical Materials</t>
  </si>
  <si>
    <t>10.1016/j.optmat.2022.113063</t>
  </si>
  <si>
    <t>Department of Physics and Materials Science, Jaypee University of Information Technology, Waknaghat, H.P., Solan, 173234, India; Department of Physics, Faculty of Science, SGT University, Haryana, Gurugram, 122505, India; Department of Physics, Faculty of Science, Al-Azhar University, Assiut Branch, Assiut, Egypt; Department of Physics, Faculty of Science and Arts, Jeddah University, Jeddah, Saudi Arabia; Department of Physics – Faculty of Science – King Khalid University, Abha, P.O. Box 9004, Saudi Arabia; Government Post Graduate College, Chamoli, Uttarakhand, Gopeshwar, 246401, India; Applied Science Department, National Institute of Technical Teachers Training and Research, Sector 26, Chandigarh, 160019, India</t>
  </si>
  <si>
    <t>Harikrishnan P., Magesh V.</t>
  </si>
  <si>
    <t>Proceedings of the Institution of Mechanical Engineers, Part H: Journal of Engineering in Medicine</t>
  </si>
  <si>
    <t>10.1177/09544119221122013</t>
  </si>
  <si>
    <t>Department of Orthodontics, Faculty of Dental Sciences, SGT University, Haryana, Gurugram, India; Teeth “N” Jaws Center, Chennai, Tamil Nadu, Nungambakkam, India; Department of Mechanical Engineering, College of Engineering and Technology, SRM Institute of Science and Technology, Chengalpattu, Tamil Nadu, Kattankulathur, India</t>
  </si>
  <si>
    <t>Chellappan D.K., Paudel K.R., Tan N.W., Cheong K.S., Khoo S.S.Q., Seow S.M., Chellian J., Candasamy M., Patel V.K., Arora P., Singh P.K., Singh S.K., Gupta G., Oliver B.G., Hansbro P.M., Dua K.</t>
  </si>
  <si>
    <t>10.1016/j.mito.2022.09.003</t>
  </si>
  <si>
    <t>Department of Life Sciences, School of Pharmacy, International Medical University, Bukit Jalil 57000, Kuala Lumpur, Malaysia; Centre for Inflammation, Centenary Institute and University of Technology Sydney, Faculty of Science, School of Life Sciences, Sydney, NSW  2007, Australia; School of Pharmacy, International Medical University, Bukit Jalil 57000, Kuala Lumpur, Malaysia; School of Clinical Medicine, Faculty of Medicine and Health, University of New South Wales, Sydney, NSW  2052, Australia; Department of Pharmacognosy and Phytochemistry, School of Pharmaceutical Education and Research, Jamia Hamdard, New Delhi, India; Department of Pharmacognosy and Phytochemistry, SGT College of Pharmacy, SGT University, Haryana, Gurugram, India; Department of Pharmaceutics, National Institute of Pharmaceutical Education and Research (NIPER), Telangana, Hyderabad, 500037, India; School of Pharmaceutical Sciences, Lovely Professional University, Jalandhar-Delhi G.T Road, Punjab, Phagwara, India; Australian Research Centre in Complementary and Integrative Medicine, Faculty of Health, University of Technology Sydney, Ultimo, NSW  2007, Australia; School of Pharmacy, Suresh Gyan Vihar University, Jaipur, Jagatpura, India; Department of Pharmacology, Saveetha Dental College, Saveetha Institute of Medical and Technical Sciences, Saveetha University, Chennai, India; Uttaranchal Institute of Pharmaceutical Sciences, Uttaranchal University, Dehradun, India; School of Life Sciences, University of Technology Sydney, Sydney, NSW  2007, Australia; Woolcock Institute of Medical Research, University of Sydney, Sydney, NSW, Australia; Discipline of Pharmacy, Graduate School of Health, University of Technology SydneyNSW  2007, Australia</t>
  </si>
  <si>
    <t>Malhotra A., Krishna A., Garg S.K., Gupta S., Jindal R., Jain G.</t>
  </si>
  <si>
    <t>Journal of Orthopaedics</t>
  </si>
  <si>
    <t>10.1016/j.jor.2022.08.026</t>
  </si>
  <si>
    <t>Trauma &amp; Orthopaedics, Wirral University Teaching Hospitals NHS Trust, United Kingdom; Department of Orthopaedics, SGT Medical College Hospital, Gurugram, India; Department of Orthopaedics, Government Medical College &amp; Hospital, Chandigarh, India; Fortis Hospital, Mohali, India; Department of Orthopaedics, Government Medical College Hospital, Chandigarh, India; Department of Orthopaedics. AIIMS, Bhubneswar, India</t>
  </si>
  <si>
    <t>Gugnani M., Singla M., Grewal M.S., Arora A., Setya G., Jain A.</t>
  </si>
  <si>
    <t>Comparison of Four Different Light-curing Units and Evaluation of the Depth of Cure and Microhardness of Nanohybrid Composite Resin</t>
  </si>
  <si>
    <t>World Journal of Dentistry</t>
  </si>
  <si>
    <t>10.5005/jp-journals-10015-2114</t>
  </si>
  <si>
    <t>Department of Conservative Dentistry and Endodontics, Maharishi Markandeshwar College of Dental Sciences and Research, Maharishi Markandeshwar (Deemed to be University), Haryana, Ambala, India; Department of Conservative Dentistry and Endodontics, SGT Dental College Hospital &amp; Research Institute, SGT University, Haryana, Gurugram, India; Department of Conservative Dentistry and Endodontics, ITS Dental College, Uttar Pradesh, Ghaziabad, India; Private Practitioner, New Delhi, India; Department of Orthopedic Surgery, MM Institute of Medical Sciences &amp; Research, Maharishi Markandeshwar (Deemed to be University), Haryana, Ambala, India</t>
  </si>
  <si>
    <t>Rajak D.K., Wagh P.H., Kumar A., Sanjay M.R., Siengchin S., Khan A., Asiri A.M., Naresh K., Velmurugan R., Gupta N.K.</t>
  </si>
  <si>
    <t>Impact of fiber reinforced polymer composites on structural joints of tubular sections: A review</t>
  </si>
  <si>
    <t>Thin-Walled Structures</t>
  </si>
  <si>
    <t>10.1016/j.tws.2022.109967</t>
  </si>
  <si>
    <t>Department of Mechanical Engineering, G. H. Raisoni Institute of Business Management, MH, Jalgaon, 425002, India; Department of Mechanical Engineering, G. H. Raisoni Institute of Engineering and Technology, MH, Pune, 412207, India; Department of Mechanical Engineering, Shree Guru Gobind Singh Tricentenary University, HR, Gurugram, 122505, India; Natural Composites Research Group Lab, Department of Materials and Production Engineering, The Sirindhorn International Thai-German Graduate School of Engineering (TGGS), King Mongkut's University of Technology North Bangkok (KMUTNB), Bangkok, Thailand; Center of Excellence for Advanced Materials Research, King Abdulaziz University, Jeddah, 21589, Saudi Arabia; Chemistry Department, Faculty of Science, King Abdulaziz University, Jeddah, 21589, Saudi Arabia; Department of Materials Science and Engineering, University of California, Irvine, 92697, United States; Department of Aerospace Engineering, Indian Institute of Technology Madras, Chennai, 600036, India; Department of Applied Mechanics, Indian Institute of Technology Delhi, New Delhi, 110016, India</t>
  </si>
  <si>
    <t>10.1007/s11274-022-03365-7</t>
  </si>
  <si>
    <t>Antimicrobial Research Laboratory, School of Environmental Sciences, Jawaharlal Nehru University, New Delhi, 110067, India; Department of Microbiology, Faculty of Allied Health Sciences, Shree Guru Gobind Singh Tricentenary University, Haryana, Gurugram-122505, India</t>
  </si>
  <si>
    <t>Bendi A., Sangeeta, Singh L., Rao G.B.D.</t>
  </si>
  <si>
    <t>Chemistry of Biologically Active Benzimidazole Scaffolds: Medicinal Chemistry Perspective</t>
  </si>
  <si>
    <t>Mini-Reviews in Organic Chemistry</t>
  </si>
  <si>
    <t>10.2174/1570193X19666220126094300</t>
  </si>
  <si>
    <t>Department of Chemistry, Faculty of Science, Shree Guru Gobind Singh Tricentenary University, Haryana, Gurugram, 122505, India; Department of Chemistry, Kommuri Pratap Reddy Institute of Technology, TS, Hyderabad, 500088, India</t>
  </si>
  <si>
    <t>Muneeb S.M., Nomani M., Asim Z., Adhami A.</t>
  </si>
  <si>
    <t>Assessing and optimizing decision-making policies of India with public employment growth as a key indicator toward sustainable development goals using multicriteria mathematical modeling</t>
  </si>
  <si>
    <t>Journal of Public Affairs</t>
  </si>
  <si>
    <t>10.1002/pa.2635</t>
  </si>
  <si>
    <t>Institute of Business Management, GLA University, Mathura, India; Research and Training Group on Algorithmic Optimization, Department of Mathematics, University of Trier, Trier, Germany; Faculty of Commerce and Management, Shri Guru Gobind Singh Tricentenary (SGT) University, Gurugram, India; Department of Statistics and Operations Research, Aligarh Muslim University, Aligarh, India</t>
  </si>
  <si>
    <t>Verma S., Pandey C.M., Kumar D.</t>
  </si>
  <si>
    <t>A highly efficient rGO grafted MoS2 nanocomposite for dye adsorption and electrochemical detection of hydroquinone in wastewater</t>
  </si>
  <si>
    <t>New Journal of Chemistry</t>
  </si>
  <si>
    <t>10.1039/d2nj04285a</t>
  </si>
  <si>
    <t>Department of Applied Chemistry, Delhi Technological University, Delhi, 110042, India; Department of Chemistry, Faculty of Science, SGT University, Haryana, Gurugram, 122505, India</t>
  </si>
  <si>
    <t>Yadav R., Yadav M., Mittal A.</t>
  </si>
  <si>
    <t>Effects of gain-loss-framed messages on virtual reality intervened fitness exercise</t>
  </si>
  <si>
    <t>Information Discovery and Delivery</t>
  </si>
  <si>
    <t>10.1108/IDD-04-2021-0051</t>
  </si>
  <si>
    <t>Faculty of Commerce and Management, SGT University, Gurugram, India; Jindal Global Business School, O.P. Jindal Global University, Sonipat, India; Chitkara Business School, Chitkara University, Punjab, India</t>
  </si>
  <si>
    <t>Asim M., Kumar S., Imdad M., George R.</t>
  </si>
  <si>
    <t>C∗-algebra valued quasi metric spaces and fixed point results with an application</t>
  </si>
  <si>
    <t>Applied General Topology</t>
  </si>
  <si>
    <t>10.4995/agt.2022.16783</t>
  </si>
  <si>
    <t>Department of Mathematics, Faculty of Science, SGT University, Haryana, Gurugram, 122505, India; Department of Mathematics, College of Natural and Applied Sciences, University of Dar es Salaam, Tanzania; Department of Mathematics, Aligarh Muslim University, Aligarh, 202002, India; Department of Mathematics, College of Science and Humanities in Al-Kharj, Prince Sattam bin Abdulaziz University, Al-Kharj, 11942, Saudi Arabia</t>
  </si>
  <si>
    <t>Asim M., Mujahid S., Uddin I.</t>
  </si>
  <si>
    <t>Fixed point theorems for F-contraction mapping in complete rectangular M-metric space</t>
  </si>
  <si>
    <t>10.4995/agt.2022.17418</t>
  </si>
  <si>
    <t>Department of Mathematics, Faculty of Science, Shree Guru Gobind Singh Tricentenary Uni-versity, Haryana, Gurugram, India; Department of Mathematics, Jamia Millia Islamia, New Delhi, 110025, India</t>
  </si>
  <si>
    <t>Taneja P., Tandon S., Marya C.M., Nagpal R., Kataria S.</t>
  </si>
  <si>
    <t>Indian journal of dental research : official publication of Indian Society for Dental Research</t>
  </si>
  <si>
    <t>10.4103/ijdr.ijdr_518_21</t>
  </si>
  <si>
    <t>Department of Public Health Dentistry, Sudha Rustagi College of Dental Sciences and Research, Faridabad, Haryana, India; Department of Public Health Dentistry, Faculty of Dental Sciences, SGT UniversityHaryana, India</t>
  </si>
  <si>
    <t>Malik A., Chopra P., Kapoor S., Massamati S.</t>
  </si>
  <si>
    <t>Comparative efficacy of coconut oil-pulling therapy versus 0.2% chlorhexidine mouthrinse on dental plaque and gingival health: A clinicomicrobiological study</t>
  </si>
  <si>
    <t>Journal of Datta Meghe Institute of Medical Sciences University</t>
  </si>
  <si>
    <t>10.4103/jdmimsu.jdmimsu_18_19</t>
  </si>
  <si>
    <t>Faculty of Dental Sciences, Sgt University, Gurugram, Haryana, India; Department of Periodontology, Faculty of Dental Sciences, Sgt University, Gurugram, Haryana, India; Department of Periodontology, Idst Dental College, Uttar Pradesh, Modinagar, India</t>
  </si>
  <si>
    <t>Verma N., Gupta A., Garg S., Arya V., Dogra S., Dhankar M.</t>
  </si>
  <si>
    <t>Is clindamycin-modified triple antibiotic paste better than iodoform-based medicament for the treatment of non-vital primary molars using LSTR technique - A randomised clinical trial</t>
  </si>
  <si>
    <t>Indian Journal of Physiology and Pharmacology</t>
  </si>
  <si>
    <t>10.25259/IJPP_137_2022</t>
  </si>
  <si>
    <t>Department of Pediatric and Preventive Dentistry, Faculty of Dental Sciences, SGT Dental College, SGT University, Haryana, Gurugram, India</t>
  </si>
  <si>
    <t>Rastogi S., Rastogi R.</t>
  </si>
  <si>
    <t>10.1007/s12070-022-03149-3</t>
  </si>
  <si>
    <t>Department of Kaya Chikitsa, State Ayurvedic College and Hospital, Lucknow University, Lucknow, India; Faculty of Naturopathy and Yogic Sciences, SGT University, Delhi, Gurugram, India</t>
  </si>
  <si>
    <t>Arora P., Nainwal L.M., Gupta G., Singh S.K., Chellappan D.K., Oliver B.G., Dua K.</t>
  </si>
  <si>
    <t>Chemico-Biological Interactions</t>
  </si>
  <si>
    <t>10.1016/j.cbi.2022.110138</t>
  </si>
  <si>
    <t>Department of Pharmacognosy and Phytochemistry, School of Pharmaceutical Education and Research, Jamia Hamdard, New Delhi, India; Department of Pharmacognosy and Phytochemistry, SGT College of Pharmacy, SGT University, Haryana, Gurugram, India; Department of Pharmaceutical Chemistry, School of Pharmaceutical Education and Research, Jamia Hamdard, New Delhi, India; School of Medical &amp; Allied Sciences, G. D. Goenka University, Sohna Road, Haryana, Gurugram, India; School of Pharmacy, Suresh Gyan Vihar University, Rajasthan, Jaipur, India; Department of Pharmacology, Saveetha Dental College, Saveetha Institute of Medical and Technical Sciences, Saveetha University, Chennai, India; Uttaranchal Institute of Pharmaceutical Sciences, Uttaranchal University, Dehradun, 248007, India; School of Pharmacy and Pharmaceutical Science, Lovely Professional University, India; Faculty of Health, Australian Research Centre in Complementary and Integrative Medicine, University of Technology Sydney, Ultimo, Australia; School of Pharmacy, International Medical University, Bukit Jalil, Kuala Lumpur, 57000, Malaysia; School of Life Sciences, University of Technology Sydney, Sydney, NSW  2007, Australia; Woolcock Institute of Medical Research, University of Sydney, Sydney, NSW, Australia; Discipline of Pharmacy, Graduate School of Health, University of Technology Sydney, Ultimo, NSW  2007, Australia</t>
  </si>
  <si>
    <t>Choudhury S.</t>
  </si>
  <si>
    <t>Cosmological Geometric Phase From Pure Quantum States: A Study without/ with having Bell's Inequality Violation</t>
  </si>
  <si>
    <t>10.1002/prop.202100144</t>
  </si>
  <si>
    <t>Centre For Cosmology and Science Popularization (CCSP), SGT University, Haryana, Delhi- NCR, Gurugram, 122505, India; School of Physical Sciences, National Institute of Science Education and Research, Odisha, Bhubaneswar, 752050, India; Homi Bhabha National Institute, Training School Complex, Anushakti Nagar, Mumbai, 400085, India</t>
  </si>
  <si>
    <t>Koussour M., El Bourakadi K., Shekh S.H., Pacif S.K.J., Bennai M.</t>
  </si>
  <si>
    <t>Late-time acceleration in f(Q) gravity: Analysis and constraints in an anisotropic background</t>
  </si>
  <si>
    <t>Annals of Physics</t>
  </si>
  <si>
    <t>10.1016/j.aop.2022.169092</t>
  </si>
  <si>
    <t>Quantum Physics and Magnetism Team, LPMC, Faculty of Science Ben M'sik, Casablanca Hassan II University, Morocco; Department of Mathematics. S. P. M. Science and Gilani Arts Commerce College, Maharashtra, Ghatanji, Dist. Yavatmal, 445301, India; Centre for Cosmology and Science Popularization (CCSP), SGT University, Haryana, Gurugram, 122505, India; Lab of High Energy Physics, Modeling and Simulations, Faculty of Science, University Mohammed V-Agdal, Rabat, Morocco</t>
  </si>
  <si>
    <t>Arora P., Athari S.S., Nainwal L.M.</t>
  </si>
  <si>
    <t>Piperine attenuates production of inflammatory biomarkers, oxidative stress and neutrophils in lungs of cigarette smoke-exposed experimental mice</t>
  </si>
  <si>
    <t>Food Bioscience</t>
  </si>
  <si>
    <t>10.1016/j.fbio.2022.101909</t>
  </si>
  <si>
    <t>Department of Pharmacognosy and Phytochemistry, School of Pharmaceutical Education and Research, Jamia Hamdard, New Delhi, India; Department of Pharmacognosy and Phytochemistry, SGT College of Pharmacy, SGT University, Haryana, Gurugram, India; Department of Immunology, School of Medicine, Zanjan University of Medical Sciences, Zanjan, Iran; Department of Pharmaceutical Chemistry, School of Pharmaceutical Education and Research, Jamia Hamdard, New Delhi, India; Department of Pharmacy, School of Medical &amp; Allied Sciences, G. D. Goenka University, Haryana, Gurugram, India</t>
  </si>
  <si>
    <t>Verma S., Patil V.M., Gupta M.K.</t>
  </si>
  <si>
    <t>Drug Discovery Today</t>
  </si>
  <si>
    <t>10.1016/j.drudis.2022.06.012</t>
  </si>
  <si>
    <t>Department of Pharmaceutical Chemistry, SGT College of Pharmacy, SGT University, Haryana, Gurugram, 122505, India; Department of Pharmaceutical Chemistry, KIET School of Pharmacy, KIET Group of Institutions, Delhi-NCR, Uttar Pradesh, Ghaziabad, 201206, India</t>
  </si>
  <si>
    <t>Saini K., Kaushik R.D., Singh J., Manila, Chawla M.</t>
  </si>
  <si>
    <t>An approach to the activation energy, thermodynamics, and flow injection kinetics of degradation of 2,4-dimethylaniline</t>
  </si>
  <si>
    <t>Sustainable Energy Technologies and Assessments</t>
  </si>
  <si>
    <t>10.1016/j.seta.2022.102454</t>
  </si>
  <si>
    <t>Department of Chemistry, Gurukula Kangri (Deemed to be University), Uttarakhand, Haridwar, 249404, India; Dean (R &amp; D), SGT University, Haryana, Gurugram, 122505, India</t>
  </si>
  <si>
    <t>Gupta A., Saidha P.K., Satya S., Saini U., Kapoor S.</t>
  </si>
  <si>
    <t>10.1007/s12070-022-03112-2</t>
  </si>
  <si>
    <t>Department of ENT, FMHS, SGT University, Harayana, Gurugram, 122505, India; Department of Anaesthesia, FMHS, SGT University, Gurugram, India</t>
  </si>
  <si>
    <t>Pandey C.M., Pandey M.K., Sumana G.</t>
  </si>
  <si>
    <t>Langmuir–Blodgett based ordered deposition of functionalized iron oxide nanoparticles for ultrasensitive detection of Escherichia coli O157: H7</t>
  </si>
  <si>
    <t>Microchemical Journal</t>
  </si>
  <si>
    <t>10.1016/j.microc.2022.107708</t>
  </si>
  <si>
    <t>Department of Chemistry, Faculty of Science, SGT University, Gurugram (Haryana), 122505, India; CSIR-National Physical Laboratory, New Delhi, 110012, India</t>
  </si>
  <si>
    <t>Gupta S., Kadayaprath G., Rohatgi N., Garg C., Rangaraju R.R.</t>
  </si>
  <si>
    <t>Indian Perspective On 17th St. Gallen: Customizing Local and Systemic Therapies for Indian Women with Breast Cancer</t>
  </si>
  <si>
    <t>Indian Journal of Surgery</t>
  </si>
  <si>
    <t>10.1007/s12262-022-03398-0</t>
  </si>
  <si>
    <t>Department of General Surgery, SGT Medical College, Budhera Chandu, Haryana, Gurgaon, India; Breast Surgical Oncology, Max Healthcare, Patpargang &amp; Vaishali, New Delhi, India; Medical Oncology, Fortis healthcare, Gurgaon, India; Department of Radiation Oncology, Max Institute of Cancer Care, New Delhi, India; Paras Cancer Centre, Gurgaon, India</t>
  </si>
  <si>
    <t>Singh D.P., Rajiv, Kumari M., Prakash H.G., Kumar P.</t>
  </si>
  <si>
    <t>Augmenting Commercial Yield of Stevia (Stevia rebaudiana) through Agronomic Interventions in Indian Sub-Tropics</t>
  </si>
  <si>
    <t>Sugar Tech</t>
  </si>
  <si>
    <t>10.1007/s12355-022-01110-w</t>
  </si>
  <si>
    <t>Chandra Shekhar Azad University of Agriculture and Technology, Kanpur, India; SGT University, Gurgaon, India; ICAR, IARI, New Delhi, India</t>
  </si>
  <si>
    <t>Bhardwaj R., Sharma A., Parasher A., Gupta H., Sahu S., Pal S.</t>
  </si>
  <si>
    <t>10.1007/s12070-021-02978-y</t>
  </si>
  <si>
    <t>Department of Otorhinolaryngology, VMMC and Safdarjung Hospital, New Delhi, India; Department of Otorhinolaryngology, SGT Medical College, Hospital and Research Institute, Haryana, Gurgaon, India; Department of General Surgery, VMMC and Safdarjung Hospital, New Delhi, India</t>
  </si>
  <si>
    <t>Saidha P.K., Kapoor S., Das P., Gupta A., Kakkar V., Kumar A., Arya V.</t>
  </si>
  <si>
    <t>10.1007/s12070-021-02638-1</t>
  </si>
  <si>
    <t>Department of ENT at SGT Hospital, SGT University, C.V Raman Hostel, Gurgaon, India</t>
  </si>
  <si>
    <t>Mandal S., Tripathi Ashwin N., Sharma A., Bhardwaj R.</t>
  </si>
  <si>
    <t>10.1007/s12070-020-02013-6</t>
  </si>
  <si>
    <t>Department of Otorhinolaryngology, Safdarjung Hospital and Vardhman Mahavir Medical College, Ansari Nagar, New Delhi, 110029, India; Department of Otorhinolaryngology, SGT Medical College, Hospital &amp; Research Institute, Village Budhera, Haryana, Gurugram, 122505, India</t>
  </si>
  <si>
    <t>Sharma B., Kumar M., Kumar V., Sharma A.</t>
  </si>
  <si>
    <t>Boron Nitride Nanotubes Modified on a Lead-Free Solder Alloy for Microelectromechanical Packaging</t>
  </si>
  <si>
    <t>ACS Applied Nano Materials</t>
  </si>
  <si>
    <t>10.1021/acsanm.2c03382</t>
  </si>
  <si>
    <t>Institute of Microstructure Technology, Karlsruhe Institute of Technology, Hermonn-von-Helmholtz-Platz 1, Eggenstein-Leopoldshafen, 76344, Germany; Department of Physics, Faculty of Science, Shree Guru Gobind Singh Tricentenary University, Gurgaon, Delhi-NCR, 122505, India; Department of Physics, COBS &amp; H, CCS Haryana Agricultural University, Haryana, Hisar, 125004, India; Department of Materials Science and Engineering, 206-Worldcup-ro, Yeongtong-gu, Gyeonggi-do, Suwon, 16499, South Korea</t>
  </si>
  <si>
    <t>Shashikant M., Bains A., Chawla P., Sharma M., Kaushik R., Kandi S., Kuhad R.C.</t>
  </si>
  <si>
    <t>International Journal of Food Microbiology</t>
  </si>
  <si>
    <t>10.1016/j.ijfoodmicro.2022.109741</t>
  </si>
  <si>
    <t>Department of Food Technology and Nutrition, Lovely Professional University, Punjab, Phagwara, 144111, India; CT Institute of Pharmaceutical Sciences, South Campus, Jalandhar, Punjab  144026, India; Department of Applied Biology, University of Science and Technology, Meghalaya793101, India; University of Petroleum and Energy Studies, Uttarakhand, Dehradun, 248007, India; UMR1253, Science et Technologie du Lait et de l'œuf, INRAE, Institut Agro, Rennes-Angers, 65 Rue de Saint Brieuc, Rennes, F-35042, France; Shree Guru Gobind Singh Tricentenary University, Gurgaon-Badli Road Chandu, Budhera, Gurugram, Haryana  122505, India</t>
  </si>
  <si>
    <t>Singh S., Kaushik A., Sharma B.K.</t>
  </si>
  <si>
    <t>A Study of Nutrient Removal Efficiency from Simulated Agriculture Run-off (SAR) Using Constructed Wetland Technology</t>
  </si>
  <si>
    <t>Nature Environment and Pollution Technology</t>
  </si>
  <si>
    <t>10.46488/NEPT.2022.v21i03.044</t>
  </si>
  <si>
    <t>Department of Environmental Science, Faculty of Science, Shree Guru Gobind Singh Tricentenary University, Gurugram, 122 505, India; University School of Environment Management, Guru Gobind Singh Indraprastha University, New Delhi, 110 078, India; Department of Forensic Science, Faculty of Science, Shree Guru Gobind Singh Tricentenary University, Gurugram, 122 505, India</t>
  </si>
  <si>
    <t>Gangopadhyay M.R., Jain J.C., Sharma D., Yogesh</t>
  </si>
  <si>
    <t>Production of primordial black holes via single field inflation and observational constraints</t>
  </si>
  <si>
    <t>European Physical Journal C</t>
  </si>
  <si>
    <t>10.1140/epjc/s10052-022-10796-x</t>
  </si>
  <si>
    <t>Centre for Cosmology and Science Popularization, SGT University, Haryana, Gurugram, 122505, India; Centre for Theoretical Physics, Jamia Millia Islamia, New Delhi, 110025, India; National Institute of Technology Rourkela, Odisha, 769001, India; Sardar Vallabhbhai National Institute of Technology Surat, Gujarat, Surat, 395007, India</t>
  </si>
  <si>
    <t>Mechanistic Study on Gold(I)-Catalyzed Unsaturated Spiroketalization Reaction</t>
  </si>
  <si>
    <t>Letters in Organic Chemistry</t>
  </si>
  <si>
    <t>10.2174/1570178619666220105151953</t>
  </si>
  <si>
    <t>Department of Chemistry, Faculty of Physical Sciences, Shree Guru Gobind Singh Tricentenary University, Haryana, Gurugram, 122505, India</t>
  </si>
  <si>
    <t>Sharma S., Bhardwaj A.</t>
  </si>
  <si>
    <t>Journal of Indian Society of Periodontology</t>
  </si>
  <si>
    <t>10.4103/jisp.jisp-437-21</t>
  </si>
  <si>
    <t>Department of Periodontology, Faculty of Dental Sciences, SGT University, Haryana, Gurugram, India</t>
  </si>
  <si>
    <t>Jangra S., Agarwal P., Khandait M., Solanki S., Jangra P.</t>
  </si>
  <si>
    <t>Bacteriological Profile and Antimicrobial Sensitivity Pattern of the Uropathogens in a Rural Hospital</t>
  </si>
  <si>
    <t>Journal of Pure and Applied Microbiology</t>
  </si>
  <si>
    <t>10.22207/JPAM.16.3.18</t>
  </si>
  <si>
    <t>Department of Microbiology, SGT University, Haryana, Gurugram, 122 001, India; Department of Microbiology, ESIC Medical College and Hospital, Haryana, Faridabad, 121 001, India</t>
  </si>
  <si>
    <t>Seth M.K., Singh R.K., Hussain M.E., Pasha S., Fahim M.</t>
  </si>
  <si>
    <t>Toxicity Study of 3-Thienylalanine- Ornithine-Proline (TOP) Using as Novel ACE Inhibitor</t>
  </si>
  <si>
    <t>International Journal of Peptide Research and Therapeutics</t>
  </si>
  <si>
    <t>10.1007/s10989-022-10449-3</t>
  </si>
  <si>
    <t>Peptide Synthesis Laboratory, Institute of Genomics and Integrative Biology, CSIR, Delhi, India; Centre for Physiotherapy and Rehabilitation Sciences, Jamia Millia Islamia, New Delhi, India; Department of Physiology, VPCI, University of Delhi, Delhi, India; Faculty of Allied Health Sciences, Shree Guru Gobind Singh Tricentenary (SGT) University, Haryana, Gurugram, India; Department of Pharmacology and Toxicology, National Institute of Pharmaceutical Education and Research (NIPER) – Raebareli, Transit Campus, Bijnour-sisendi Road, Sarojini nagar, Uttar Pradesh, Lucknow, 226002, India; Ranbaxy Research Laboratory, Haryana, Gurgaon, India</t>
  </si>
  <si>
    <t>Singh S., Varma R., Sharma M., Hussain S.</t>
  </si>
  <si>
    <t>Retraction Note: Superwideband Monopole Reconfigurable Antenna with Triple Notched Band Characteristics for Numerous Applications in Wireless System</t>
  </si>
  <si>
    <t>Wireless Personal Communications</t>
  </si>
  <si>
    <t>10.1007/s11277-022-09941-2</t>
  </si>
  <si>
    <t>Department of Electronics and Communication Engineering, School of Engineering and Technology, KR Mangalam University, Gurugram, India; Department of Electronics and Communication Engineering, SGT University, Gurugram, India</t>
  </si>
  <si>
    <t>Tian Y., Tian C., Han J., Babbar A., Liu B.</t>
  </si>
  <si>
    <t>Characteristics of grinding force and Kevlar deformation of novel body-armor-like abrasive tool</t>
  </si>
  <si>
    <t>International Journal of Advanced Manufacturing Technology</t>
  </si>
  <si>
    <t>10.1007/s00170-022-10033-5</t>
  </si>
  <si>
    <t>School of Mechanical Engineering, Shandong University of Technology, 266 Xincun West Road, Shandong, Zibo, 255049, China; Mechanical Engineering Department, Shree Guru Gobind Singh Tricentenary University, Haryana, India</t>
  </si>
  <si>
    <t>Sharda S., Sharma E., El-Denglawey A., Aly K.A., Dahshan A., C Sati D., Kumar P., Sharma P.</t>
  </si>
  <si>
    <t>Annealing effect on Dy: (GeSe2)80(In2Se3)20 thin films - Oscillator, dielectric, absorption and nonlinear parameters</t>
  </si>
  <si>
    <t>Materials Chemistry and Physics</t>
  </si>
  <si>
    <t>10.1016/j.matchemphys.2022.126372</t>
  </si>
  <si>
    <t>Department of Physics, Faculty of Science, Shree Guru Gobind Singh Tricentenary University, Gurugram, 122505, India; Department of Physics and Materials Science, Jaypee University of Information Technology, Waknaghat, H.P, Solan, 173234, India; Department of Physics, University College at Turabah, Taif University, P.O. box 11099 Taif21944, Saudi Arabia; Department of Physics, Faculty of Science, Al-Azhar University, Assiut Branch, Assiut, Egypt; Department of Physics, Faculty of Science and Arts, Jeddah University, SA, Jeddah, Saudi Arabia; Department of Physics – Faculty of Science – King Khalid University, P.O. Box 9004, Abha, Saudi Arabia; Department of Physics, Faculty of Science, Port Said University, Port Said, Egypt; Department of Physics, Government Post Graduate College, Gopeshwar Chamoli, Uttarakhand246401, India; School of Physics and Materials Science, Shoolini University, Solan, 173229, India; Applied Science Department, National Institute of Technical Teachers Training and Research, Sector 26, Chandigarh, 160019, India</t>
  </si>
  <si>
    <t>Shah A.K., Yadav B.K., Suri A., Shah A.K.</t>
  </si>
  <si>
    <t>10.1515/hmbci-2021-0044</t>
  </si>
  <si>
    <t>Department of Biochemistry, Adesh Medical College and Hospital, Haryana(M), Shahbad, India; Department of Biochemistry, Banas Medical College and Research Institute, Gujrat, Palanpur, India; Department of Biochemistry, Sgt Medical College, Hospital and Research Institute, Haryana, Gurgaon, India; Department of Internal Medicine, Koshi Hospital, Biratnagar, Nepal</t>
  </si>
  <si>
    <t>Kumar Singh N., Suri A., Kumari M., Kaushik P.</t>
  </si>
  <si>
    <t>10.1515/hmbci-2021-0029</t>
  </si>
  <si>
    <t>Faculty of Medicine and Health Sciences, Sgt University, Haryana, Gurugram, India</t>
  </si>
  <si>
    <t>Dasukil S., Jena A.K., Boyina K.K., Grover S., Arora G., Ahmed Z.U.</t>
  </si>
  <si>
    <t>Oral and Maxillofacial Surgery</t>
  </si>
  <si>
    <t>10.1007/s10006-021-01016-z</t>
  </si>
  <si>
    <t>Department of Dentistry, All India Institute of Medical Sciences, Odisha, Sijua, Bhubaneswar, India; Department of Trauma and Emergency, All India Institute of Medical Sciences, Odisha, Sijua, Bhubaneswar, India; Abhishek Hospital, Jaipur, India; Department of Oral and Maxillofacial Surgery, SGT Dental College and Hospital, Gurugram, India; Department of Public Health, JSUMS, Jackson, MS, United States</t>
  </si>
  <si>
    <t>Sharma M., Monika, Kumar N., Kumar P.</t>
  </si>
  <si>
    <t>Naive bayes-correlation based feature weighting technique for sports match result prediction</t>
  </si>
  <si>
    <t>Evolutionary Intelligence</t>
  </si>
  <si>
    <t>10.1007/s12065-021-00629-3</t>
  </si>
  <si>
    <t>Department of Electronics &amp; Communication Engineering, Giani Zail Singh Campus College of Engineering &amp; Technology, MRSPTU, Bathinda, India; Directorate of Online Education, Manipal University, Jaipur, India; Department of Electronics &amp; Communication Engineering, UIET, Panjab University, Chandigarh, India; Department of Electronics, SGT University, Gurugram, India</t>
  </si>
  <si>
    <t>Lata S., Pokhriyal S., Singh D.</t>
  </si>
  <si>
    <t>Multivariable sub-Hardy Hilbert spaces invariant under the action of n-tuple of finite Blaschke factors</t>
  </si>
  <si>
    <t>Journal of Mathematical Analysis and Applications</t>
  </si>
  <si>
    <t>10.1016/j.jmaa.2022.126184</t>
  </si>
  <si>
    <t>Department of Mathematics, Shiv Nadar University, School of Natural Sciences, Uttar Pradesh, Gautam Budh Nagar, 203207, India; Centre For Lateral Innovation, Creativity and Knowledge, SGT University, Haryana, Gurugram, 122505, India</t>
  </si>
  <si>
    <t>Kalra S., Miraj M., Ajmera P., Shaik R.A., Seyam M.K., Shawky G.M., Alasiry S.M., Mohamed E.H., Alasiri H.M., Alzhrani M., Alanazi A., Alqahtani M., Shaikh A.R., Al-Otaibi M.L., Saleem S., Pal S., Jain V., Ahmad F.</t>
  </si>
  <si>
    <t>Frontiers in Cardiovascular Medicine</t>
  </si>
  <si>
    <t>10.3389/fcvm.2022.942740</t>
  </si>
  <si>
    <t>School of Physiotherapy, Delhi Pharmaceutical Sciences and Research University, New Delhi, India; Department of Physiotherapy and Health Rehabilitation, College of Applied Medical Sciences, Majmaah University, Al Majmaah, Saudi Arabia; School of Allied Health Sciences, Delhi Pharmaceutical Sciences and Research University, New Delhi, India; Department of Community Medicine/Public Health, College of Medicine, Majmaah University, Al Majmaah, Saudi Arabia; Department of Nursing, College of Applied Medical Sciences, Majmaah University, Al Majmaah, Saudi Arabia; Department of Physical Therapy, Buraydah Private Colleges, Buraydah, Saudi Arabia; Department of Internal Medicine, Security Forces Hospital, Riyadh, Saudi Arabia; College of Applied Medical Sciences, Al Maarefa University, Riyadh, Saudi Arabia; Department of Orthopedic Surgery, College of Medicine, King Khalid University, Abha, Saudi Arabia; Department of Public Health, College of Health Science, Saudi Electronic University, Riyadh, Saudi Arabia; Faculty of Physiotherapy, SGT University, Gurugram, India; Mewat Engineering College, Nuh, India</t>
  </si>
  <si>
    <t>Shalini K., Vidushi S., Nisha Y.</t>
  </si>
  <si>
    <t>KNOWLEDGE AND ATTITUDE OF ANTIBIOTIC PRESCRIPTION AMONG IMPLANTOLOGISTS: AN OBSERVATIONAL STUDY</t>
  </si>
  <si>
    <t>Indian Drugs</t>
  </si>
  <si>
    <t>10.53879/id.59.08.12834</t>
  </si>
  <si>
    <t>Dept. of Periodontology, FODS SGT University, Gurgaon-Badli Road Chandu, Budhera, Haryana, Gurugram, 122 505, India</t>
  </si>
  <si>
    <t>Kumar D.S.Y., Christopher S., Mallegowda H., Dave V., Gulia S., Bhanot R.</t>
  </si>
  <si>
    <t>National Journal of Maxillofacial Surgery</t>
  </si>
  <si>
    <t>10.4103/njms.NJMS_43_20</t>
  </si>
  <si>
    <t>Department of Oral and Maxillofacial Surgery, Cods, Karnataka, Davangere, India; Department of Oral Implantology, Cods, Karnataka, Davangere, India; Department of Oral Pathology, Lenora Institute of Dental Sciences, Andhra Pradesh, Rajahmundry, India; Eversmile Dental Care Orthodontic Centre, Maharashtra, Mumbai, India; Department of Oral and Maxillofacial Surgery, Sgt University, Haryana, Gurugram, India; Oral and Maxillofacial Surgeon, Jyoti Kendra General Hospital, Punjab, Ludhiana, India</t>
  </si>
  <si>
    <t>Sami M., Myrzakulov R.</t>
  </si>
  <si>
    <t>Cosmological relevance of scaling solutions: A recipe for quintessential inflation</t>
  </si>
  <si>
    <t>General Relativity and Gravitation</t>
  </si>
  <si>
    <t>10.1007/s10714-022-02969-6</t>
  </si>
  <si>
    <t>Centre for Cosmology and Science Popularization(CCSP), SGT University, Gurugram, 12006, India; Eurasian International Centre for Theoretical Physics, Nur-Sultan, 010009, Kazakhstan</t>
  </si>
  <si>
    <t>Sharma M.K., Pacif S.K.J., Myrzakul S., Shanina Z.</t>
  </si>
  <si>
    <t>Observational constraints on the massive neutrinos induced late-time cosmic acceleration</t>
  </si>
  <si>
    <t>Physica Scripta</t>
  </si>
  <si>
    <t>10.1088/1402-4896/ac81ff</t>
  </si>
  <si>
    <t>Department of Physics &amp; Astrophysics, University of Delhi, Delhi, 110007, India; Centre for Cosmology and Science Popularization(CCSP), SGT University, Delhi-NCR Gurugram122505, India; Center for Theoretical Physics, Eurasian National University, Astana, 010008, Kazakhstan; Ratbay Myrzakulov Eurasian International Centre for Theoretical Physics, Nur-Sultan, 010009, Kazakhstan</t>
  </si>
  <si>
    <t>Sarode S.C., Sharma N.K., Sarode G., Sharma M., Radhakrishnan R.</t>
  </si>
  <si>
    <t>Targeting the immune-privileged myofibroblast in oral submucous fibrosis by CAR T-cell therapy</t>
  </si>
  <si>
    <t>Medical Hypotheses</t>
  </si>
  <si>
    <t>10.1016/j.mehy.2022.110897</t>
  </si>
  <si>
    <t>Department of Oral Pathology and Microbiology, Dr. D.Y. Patil Dental College and Hospital, Dr. D. Y. Patil Vidyapeeth, Pimpri, Pune, 411018, India; Cancer and Translational Research Lab, Dr. D.Y. Patil Biotechnology &amp; Bioinformatics Institute, Dr. D. Y. Patil Vidyapeeth, Pune, Maharashtra  411033, India; Department of Oral Pathology, SGT Dental College Hospital &amp; Research Institute, Haryana, Gurugram, 122505, India; Department of Oral Pathology, Manipal College of Dental Sciences, Manipal, Manipal Academy of Higher Education, Manipal, 576104, India</t>
  </si>
  <si>
    <t>Sharma M., Donoghue M., Pathiyal R., Radhakrishnan R.</t>
  </si>
  <si>
    <t>Nicotine is an independent potential fibrogenic mediator in non-betel quid associated oral submucous fibrosis</t>
  </si>
  <si>
    <t>10.1016/j.mehy.2022.110891</t>
  </si>
  <si>
    <t>SGT Dental College Hospital &amp; Research Institute, Haryana, Gurugram, 122505, India; Consultant Oral &amp; Maxillofacial Pathologist and Founder, Oral Pathology India, India; Dental Surgeon, Kirkintilloch Smiles, Glasgow, Kirkintilloch, G662JD, United Kingdom; Department of Oral Pathology, Manipal College of Dental Sciences, Manipal Academy of Higher Education (MAHE), Karnataka, Manipal, 576104, India</t>
  </si>
  <si>
    <t>Maratha S., Sharma V., Walia V.</t>
  </si>
  <si>
    <t>Metabolic Brain Disease</t>
  </si>
  <si>
    <t>10.1007/s11011-022-01006-4</t>
  </si>
  <si>
    <t>SGT College of Pharmacy, SGT University, Gurugram, India</t>
  </si>
  <si>
    <t>Thakur D., Pandey C.M., Kumar D.</t>
  </si>
  <si>
    <t>Applied Biochemistry and Biotechnology</t>
  </si>
  <si>
    <t>10.1007/s12010-022-03931-7</t>
  </si>
  <si>
    <t>Department of Applied Chemistry, Delhi Technological University, Delhi, 110042, India; Department of Chemistry, Faculty of Science, Shree Guru Gobind Singh Tricentenary University, Haryana, Gurugram, 122505, India</t>
  </si>
  <si>
    <t>Datta K., Mallick H.N., Tripathi M., Ahuja N., Deepak K.K.</t>
  </si>
  <si>
    <t>Frontiers in Neurology</t>
  </si>
  <si>
    <t>10.3389/fneur.2022.910794</t>
  </si>
  <si>
    <t>Department of Physiology, All India Institute of Medical Sciences, New Delhi, India; Department of Sports Medicine, Armed Forces Medical College, Pune, India; Faculty of Medicine and Health Sciences, SGT University, Gurugram, India; Department of Neurology, All India Institute of Medical Sciences, New Delhi, India</t>
  </si>
  <si>
    <t>Singh S., Mukherjee A., Jaiswal D.K., de Araujo Pereira A.P., Prasad R., Sharma M., Kuhad R.C., Shukla A.C., Verma J.P.</t>
  </si>
  <si>
    <t>Science of the Total Environment</t>
  </si>
  <si>
    <t>10.1016/j.scitotenv.2022.154561</t>
  </si>
  <si>
    <t>Plant Microbe Interaction Lab, Institute of Environment and Sustainable Development, Banaras Hindu University, Varanasi, 221005, India; Department of Botany, Savitribai Phule Pune University, Pune, 411007, India; Federal University of Ceará, Soil Science Department, Soil Microbiology Laboratory, Ceará, Fortaleza, 60020-181, Brazil; Department of Botany, School of Life Sciences, Mahatma Gandhi Central University, East Champaran, Bihar, Motihari, 845401, India; Department of Applied Biology, University of Science and Technology, Meghalaya793101, India; Laboratoire de “Chimie verte et Produits Biobasés”, Haute Ecole Provinciale du Hainaut- Condorcet, Département AgroBioscience et Chimie, 11, Rue de la Sucrerie, ATH, 7800, Belgium; Shree Guru Gobind Singh Tricentenary University, Gurgaon-Badli Road Chandu, Budhera, Haryana, Gurugram, 122505, India; Department of Botany, University of Lucknow, Uttar Pradesh, Lucknow, 226007, India</t>
  </si>
  <si>
    <t>Hooda N., Verma P., Walia M., Gullaiya J.</t>
  </si>
  <si>
    <t>FORENSIC STUDY OF DIATOMS AS A GEOGRAPHICAL INDICATOR IN SONIPAT DISTRICT</t>
  </si>
  <si>
    <t>International Journal of Medical Toxicology and Legal Medicine</t>
  </si>
  <si>
    <t>10.5958/0974-4614.2022.00060.2</t>
  </si>
  <si>
    <t>Department of Forensic Science, Faculty of Science, Shree Guru Gobind Singh Tricentenary University, Haryana, Gurugram, 122505, India; School of Engineering &amp; Sciences, GD Goenka University, Haryana, India</t>
  </si>
  <si>
    <t>Singh P., Arora M., Dave A., Rai R.</t>
  </si>
  <si>
    <t>A rare osteolytic lesion in the mandible: A diagnostic dilemma</t>
  </si>
  <si>
    <t>Journal of Oral and Maxillofacial Pathology</t>
  </si>
  <si>
    <t>10.4103/jomfp.jomfp_385_21</t>
  </si>
  <si>
    <t>Hospital and Research Institute, Department of Oral Pathology and Microbiology and Forensic Odontology, S.G.T. Dental College, Haryana, Gurugram, India</t>
  </si>
  <si>
    <t>Chawla G., Azharuddin M., Ahmad I., Hussain M.E.</t>
  </si>
  <si>
    <t>Effect of Whole-body Vibration on Depression, Anxiety, Stress, and Quality of Life in College Students: A Randomized Controlled Trial</t>
  </si>
  <si>
    <t>Oman Medical Journal</t>
  </si>
  <si>
    <t>10.5001/omj.2022.72</t>
  </si>
  <si>
    <t>Centre for Physiotherapy and Rehabilitation Sciences, Jamia Millia Islamia, New Delhi, India; Faculty of Allied Health Sciences, Manav Rachna International Institute of Research and Studies, Haryana, India; Faculty of Allied Health Sciences and Physiotherapy, Shree Guru Gobind Singh Tricentenary, University, Haryana, India</t>
  </si>
  <si>
    <t>Singh M., Yadav B.K., Phukela S., Ritwal P., Nagpal A., Saluja P.</t>
  </si>
  <si>
    <t>Journal of Indian Prosthodontic Society</t>
  </si>
  <si>
    <t>10.4103/jips.jips_28_22</t>
  </si>
  <si>
    <t>Department of Prosthodontics, Faculty of Dental Sciences, Sgt University, Haryana, Gurgaon, India; Department of Oral Pathology, Faculty of Dental Sciences, Sgt University, Haryana, Gurgaon, India</t>
  </si>
  <si>
    <t>Kapoor S., Saidha P.K., Gupta A., Saini U., Satya S.</t>
  </si>
  <si>
    <t>COVID-19 Associated Mucormycosis with Newly Diagnosed Diabetes Mellitus in Young Males – A Tertiary Care Experience</t>
  </si>
  <si>
    <t>International Archives of Otorhinolaryngology</t>
  </si>
  <si>
    <t>10.1055/s-0042-1748927</t>
  </si>
  <si>
    <t>Department of Otorhinolaryngology, Faculty of Medicine and Health Sciences, Shree Guru Gobind Singh Tricentenary University, Haryana, India; Department of Anesthesia, Faculty of Medicine and Health Sciences, Shree Guru Gobind Singh Tricentenary University, Haryana, Gurugram, India</t>
  </si>
  <si>
    <t>Ahlawat M., Grewal M.S., Goel M., Bhullar H.K., Saurabh, Nagpal R.</t>
  </si>
  <si>
    <t>Direct pulp capping with mineral trioxide aggregate and biodentine in cariously exposed molar teeth: 1-year follow-up-An in vivo study</t>
  </si>
  <si>
    <t>Journal of Pharmacy and Bioallied Sciences</t>
  </si>
  <si>
    <t>10.4103/jpbs.jpbs-837-21</t>
  </si>
  <si>
    <t>Department of Conservative Dentistry and Endodontics, PDM Dental College, Haryana, Bahadurgarh, India; Department of Conservative Dentistry and Endodontics, Faculty of Dental Sciences, SGT University, Haryana, Gurugram, India; Department of Oral and Maxillofacial Surgery, Pacific Dental College and Research Centre, Rajasthan, Udaipur, India; Department of Conservative Dentistry and Endodontics, Kalka Dental College and Hospital, Uttar Pradesh, Meerut, India; Department of Conservative Dentistry and Endodontics, Pacific Dental College and Research Centre, Rajasthan, Udaipur, India</t>
  </si>
  <si>
    <t>Mishra R., Krishan S., Rai P.K., Kapur P., Khayyam K.U., Azharuddin M., Sharma K., Sharma M.</t>
  </si>
  <si>
    <t>Effect and possible mechanisms of metformin as adjuvant therapy in the management of tuberculosis: A prospective study</t>
  </si>
  <si>
    <t>Clinical Epidemiology and Global Health</t>
  </si>
  <si>
    <t>10.1016/j.cegh.2022.101106</t>
  </si>
  <si>
    <t>Department of Pharmacy Practice, SGT College of Pharmacy, Shree Guru Gobind Singh Tricentenary University, Gurgaon, 122505, India; Department of Drug Safety and Pharmacovigilance, Syneos Health Gurgaon122002, India; Department of Life Sciences, BD Biosciences, Gurgaon, 122002, India; Department of Medicine, Hamdard Institute of Medical Sciences and Research &amp; Hakeem Abdul Hameed Centenary Hospital, Jamia Hamdard, New Delhi, 110062, India; Department of Epidemiology &amp; Public Health, National Institute of Tuberculosis &amp; Respiratory Diseases, New Delhi, 110030, India; Department of Pharmaceutical Medicine, School of Pharmaceutical Education and Research, Jamia Hamdard, New Delhi, 110062, India; Department of Pharmacy, Ram-Eesh Institute of Vocational and Technical Education, Greater Noida, Greater Noida, 201310, India</t>
  </si>
  <si>
    <t>Attri K., Singh M., Bhalla V.</t>
  </si>
  <si>
    <t>Xylometazoline Loaded Chitosan Nanoparticles: Fabrication, Optimization and Evaluation for Nasal Congestion</t>
  </si>
  <si>
    <t>Indian Journal of Pharmaceutical Education and Research</t>
  </si>
  <si>
    <t>10.5530/ijper.56.3.120</t>
  </si>
  <si>
    <t>Department of Pharmaceutics, SGT College of Pharmacy, SGT University, Haryana, Gurugram, India</t>
  </si>
  <si>
    <t>Asim M., Imdad M., Sessa S.</t>
  </si>
  <si>
    <t>Order-Theoretic Common Fixed Point Results in Rmb−Metric Spaces</t>
  </si>
  <si>
    <t>10.3390/sym14071376</t>
  </si>
  <si>
    <t>Department of Mathematics, Faculty of Science, SGT University, Haryana, Gurugram, 122505, India; Department of Mathematics, Aligarh Muslim University, Uttar Pradesh, Aligarh, 202001, India; Dipartimento di Architettura, Università degli Studi di Napoli Federico II, Napoli, 80138, Italy</t>
  </si>
  <si>
    <t>Baloni M., Sharma R.C., Singh H., Khan B., Singh M.K., Sati P.C., Rawat M., Thakur V.N., Kumar A., Kotnala R.K.</t>
  </si>
  <si>
    <t>Enhanced multiferroic properties and magnetoelectric coupling in Nd modified 0.7BiFeO3–0.3PbTiO3 solid solution</t>
  </si>
  <si>
    <t>Journal of Materials Science: Materials in Electronics</t>
  </si>
  <si>
    <t>10.1007/s10854-022-08592-0</t>
  </si>
  <si>
    <t>Department of Physics, SGRR(PG) College Dehradun, Uttarakhand, Dehradun, India; Department of Physics, SGT University, Haryana, Gurugram, India; Department of Physics, Sri Dev Suman Uttarakhand University, Badshahithol, Tehri Garhwal, Pt. L. M. S. Campus, Uttarakhand, Rishikesh, India; Centre of Material Sciences, University of Allahabad, UP, Prayagraj, India; Department of Physics, Rajiv Gandhi Govt. Post Graduate College, Mandsaur, 458001, India; Department of Physics, H. N. B. Garhwal University, Srinagar Garhwal, 246174, India; Division of Research and Innovation, Uttaranchal University, Dehradun, India; National Physical Laboratory (CSIR), New Delhi, 110012, India</t>
  </si>
  <si>
    <t>Gupta D., Garg S., Dhindsa A., Jain N., Khajuria S., Gupta A.</t>
  </si>
  <si>
    <t>Treatment of Deeply Carious Vital Primary Molars by Complete Caries Removal Using Three Different Bioactive Materials: A Pilot Study</t>
  </si>
  <si>
    <t>10.5005/jp-journals-10015-2061</t>
  </si>
  <si>
    <t>Department of Paediatric and Preventive Dentistry, Institute of Dental Sciences, Jammu, Sehora, India; Department of Pedodontics and Preventive Dentistry, Faculty of Dental Sciences, SGT University, Delhi NCR, Gurugram, India; Department of Paedodontics and preventive dentistry, Swami Devi Dyal Hospital &amp; Dental College, Haryana, Barwala, India; Department of Pediatric and Preventive Dentistry, Maharishi Markandeshwar College of Dental Sciences and Research, Haryana, Ambala, India; Department of Oral Medicine and Radiology, Institute of Dental Sciences, Jammu, Sehora, India</t>
  </si>
  <si>
    <t>Sharma R., Sharda S., Aly K.A., Dahshan A., Sharma P.</t>
  </si>
  <si>
    <t>Nanocrystallization and optical properties of quaternary Sn–Se–Bi–Te chalcogenide thin films</t>
  </si>
  <si>
    <t>10.1007/s10854-022-08524-y</t>
  </si>
  <si>
    <t>Department of Library &amp; Information Science, Panjab University, Chandigarh, India; Department of Physics, Faculty of Science, Shree Guru Gobind Singh Tricentenary University, Haryana, Gurugram, 122505, India; Department of Physics, College of Science and Arts, University of Jeddah, Jeddah, Saudi Arabia; Department of Physics, Faculty of Science, Al-Azhar University, Assiut Branch, Assiut, Egypt; Department of Physics, Faculty of Science, King Khalid University, P.O. Box 9004, Abha, Saudi Arabia; Department of Physics, Faculty of Science, Port Said University, Port Said, Egypt; Applied Science Department, National Institute of Technical Teachers Training and Research, Sector 26, Chandigarh, 160019, India</t>
  </si>
  <si>
    <t>Bhati P., Hussain M.E.</t>
  </si>
  <si>
    <t>Cardiac autonomic recovery in response to aerobic versus resistance exercise in type 2 diabetes mellitus patients</t>
  </si>
  <si>
    <t>International Journal of Diabetes in Developing Countries</t>
  </si>
  <si>
    <t>10.1007/s13410-021-01013-8</t>
  </si>
  <si>
    <t>Faculty of Physiotherapy, Shree Guru Gobind Singh Tricentenary University, Haryana, Gurugram, 122505, India; Faculty of Allied Health Sciences, Shree Guru Gobind Singh Tricentenary University, Haryana, Gurugram, 122505, India</t>
  </si>
  <si>
    <t>Bhathiwal A.S., Bendi A., Tiwari A.</t>
  </si>
  <si>
    <t>A study on synthesis of benzodiazepine scaffolds using biologically active chalcones as precursors</t>
  </si>
  <si>
    <t>Journal of Molecular Structure</t>
  </si>
  <si>
    <t>10.1016/j.molstruc.2022.132649</t>
  </si>
  <si>
    <t>Department of Chemistry, Faculty of Science, Shree Guru Gobind Singh Tricentenary University, Haryana, Gurugram, 122505, India</t>
  </si>
  <si>
    <t>Nagpal R., Pacif S.K.J., Parida A.</t>
  </si>
  <si>
    <t>Reconstructing cosmic evolution with a density parametrization</t>
  </si>
  <si>
    <t>Modern Physics Letters A</t>
  </si>
  <si>
    <t>10.1142/S0217732322501127</t>
  </si>
  <si>
    <t>Department of Mathematics, Vivekananda College, University of Delhi, Delhi, New Delhi, 110032, India; Centre for Cosmology and Science Popularization (CCSP), Sgt University, Haryana, Delhi-NCR, Gurugram122505, India; International College of Liberal Arts, Yamanashi Gakuin University, Yamanashi, 400-0805, Japan</t>
  </si>
  <si>
    <t>Baloni M., Sharma R.C., Singh H., Singh M.K., Kumar A., Sati P.C., Khan B., Thakur V.N.</t>
  </si>
  <si>
    <t>Effect of Nd doping on structural, dielectric, magnetic and ferroelectric properties of 0.8BiFeO3–0.2PbTiO3 solid solution</t>
  </si>
  <si>
    <t>Journal of Alloys and Compounds</t>
  </si>
  <si>
    <t>10.1016/j.jallcom.2022.164228</t>
  </si>
  <si>
    <t>Department of Physics, S. G. R. R. (P. G.) College, Dehradun, 248001, India; Department of Physics, Faculty of Science, SGT University, Gurugram, 122505, India; Department of Physics, Sri Dev Suman Uttarakhand University, Badshahithol, Tehri (Garhwal), Uttarakhand, Pandit Lalit Mohan Sharma Campus, Rishikesh, 249201, India; Centre of Material Sciences, University of Allahabad, Prayagraj, 211002, India; National Physical Laboratory (CSIR), New Delhi, 110012, India; Department of Physics, Rajiv Gandhi Government Post Graduate College, Mandsaur, Madhya Pradesh, 458001, India</t>
  </si>
  <si>
    <t>Samanta P., Singh A.K., Anshika, Sharma M.</t>
  </si>
  <si>
    <t>A Comprehensive Study of the Age of Enlightenment</t>
  </si>
  <si>
    <t>Res Militaris</t>
  </si>
  <si>
    <t>Department of Management, Dev Bhoomi Uttarakhand University, Uttarakhand, Dehradun, India; School of Humanities, Arka Jain University, Jharkhand, Jamshedpur, India; Centre for Language and Communication, SGT University, Haryana, Gurugram, India; OSD, Department of Education, Sanskriti University, Uttar Pradesh, Mathura, India</t>
  </si>
  <si>
    <t>Malik N.S., Gupta R., Gupta S.R.</t>
  </si>
  <si>
    <t>Promoting Military Management System in India and Its Future Prospects</t>
  </si>
  <si>
    <t>School of Law, Galgotias University, Uttar Pradesh, Greater Noida, India; Faculty of Law, SGT University, Haryana, Gurugram, India; Department of Management, SOMC, Sanskriti University, Uttar Pradesh, Mathura, India</t>
  </si>
  <si>
    <t>Arora A., Gupta S.S., Pathak R.C., Ghosh R.</t>
  </si>
  <si>
    <t>Girl Education: A Way to Empowering Nation</t>
  </si>
  <si>
    <t>Faculty of Commerce and management, SGT University, Haryana, Gurugram, India; Department of Management, Sanskriti University, Uttar Pradesh, Mathura, India; Department of Mass Communication, Dev Bhoomi, Uttarakhand University, Uttarakhand, Dehradun, India; School of Humanities, Arka Jain University, Jharkhand, Jamshedpur, India</t>
  </si>
  <si>
    <t>Pathak R.C., Ghosh R., Tushar, Awasthi A.</t>
  </si>
  <si>
    <t>Effects of Education and Poverty on the Prevalence of Girl Child Marriage in India and Consequences of Early Marriage</t>
  </si>
  <si>
    <t>Department of Mass Communication, Dev Bhoomi Uttarakhand University, Uttarakhand, Dehradun, India; School of Humanities, Arka Jain University, Jharkhand, Jamshedpur, India; Centre for Language and Communication, SGT University, Haryana, Gurugram, India; Department of Mechanical Engineering, Sanskriti University, Uttar Pradesh, Mathura, India</t>
  </si>
  <si>
    <t>Gupta S.S., Kumari S., Dhillon N.</t>
  </si>
  <si>
    <t>Analysis of Advancements and Adoptions of Modern Drone Technology in the Present Military Services</t>
  </si>
  <si>
    <t>Department of Management, SOMC, Sanskriti University, Uttar Pradesh, Mathura, India; Department of Law/Defence, Galgotias University, Uttar Pradesh, Greater Noida, India; Faculty of Law, SGT University, Haryana, Gurugram, India</t>
  </si>
  <si>
    <t>Barla U.K., Nesamony S.R., Gupta S.P., Nautiyal S.</t>
  </si>
  <si>
    <t>Extending Reportage towards a Humanities Bibliometrics</t>
  </si>
  <si>
    <t>School of Humanities, Arka Jain University, Jharkhand, Jamshedpur, India; Centre for Language and Communication, SGT University, Haryana, Gurugram, India; Department of Management, Sanskriti University, Uttar Pradesh, Mathura, India; Department of Management, Dev Bhoomi Uttarakhand University, Uttarakhand, Dehradun, India</t>
  </si>
  <si>
    <t>Ansari S.N., Goswami T., Kumar Y., Ghosh R.</t>
  </si>
  <si>
    <t>Review Paper on Open Government and Democracy</t>
  </si>
  <si>
    <t>Faculty of Education, SGT University, Haryana, Gurugram, India; Department of Ayurveda, Sanskriti University, Uttar Pradesh, Mathura, India; School of Computer Science and Engineering, Dev Bhoomi Uttarakhand University, Uttarakhand, Dehradun, India; School of Humanities, Arka Jain University, Jharkhand, Jamshedpur, India</t>
  </si>
  <si>
    <t>Tokas S., Wadhwa D., Kumar B., Singh A.K.</t>
  </si>
  <si>
    <t>Martial Arts Training's Effects on Attentional Networks in Typical Adults</t>
  </si>
  <si>
    <t>Faculty of Commerce and management, SGT University, Haryana, Gurugram, India; Department of Applied Science, Department of Management, Sanskriti University, Uttar Pradesh, Mathura, India; Department of Pharmacy, Dev Bhoomi Uttarakhand University, Uttarakhand, Dehradun, India; School of Humanities, Arka Jain University, Jharkhand, Jamshedpur, India</t>
  </si>
  <si>
    <t>Sikka R., Kumar B., Ghosh R., Tomar B.</t>
  </si>
  <si>
    <t>Human and Animal Sacrifice in Religion</t>
  </si>
  <si>
    <t>Department of Electrical Engineering, Sanskriti University, Uttar Pradesh, Mathura, India; Department of Pharmacy, Dev Bhoomi Uttarakhand University, Uttarakhand, Dehradun, India; School of Humanities, Arka Jain University, Jharkhand, Jamshedpur, India; Centre for Language and Communication, SGT University, Haryana, Gurugram, India</t>
  </si>
  <si>
    <t>Lathwal V., Gupta S.S., Shankar V.</t>
  </si>
  <si>
    <t>National Approaches to Military Capability Planning: A Comparative Analysis</t>
  </si>
  <si>
    <t>Faculty of Law, SGT University, Haryana, Gurugram, India; Department of Management, SOMC, Sanskriti University, Uttar Pradesh, Mathura, India; School of Law, Galgotias University, Uttar Pradesh, Greater Noida, India</t>
  </si>
  <si>
    <t>Gupta S.R., Khan N.A., Malik R.K.</t>
  </si>
  <si>
    <t>Remaking of Kashmir after the Abolishment of Article 370</t>
  </si>
  <si>
    <t>Department of Management, SOMC, Sanskriti University, Uttar Pradesh, Mathura, India; School of Law, Galgotias University, Uttar Pradesh, Greater Noida, India; Faculty of Law, SGT University, Haryana, Gurugram, India</t>
  </si>
  <si>
    <t>Tyagi R., Tiwari Y., Fatma S., Yadav R.</t>
  </si>
  <si>
    <t>The Fourth Industrial Revolution and Human Identity</t>
  </si>
  <si>
    <t>Department of Agriculture, Sanskriti University, Uttar Pradesh, Mathura, India; School of Pharmacy and Research, Dev Bhoomi Uttarakhand University, Uttarakhand, Dehradun, India; School of Humanities, Arka Jain University, Jharkhand, Jamshedpur, India; Centre for Language and Communication, SGT University, Haryana, Gurugram, India</t>
  </si>
  <si>
    <t>Yadav S., Tiwari R., Gupta S.S.</t>
  </si>
  <si>
    <t>Exploring the Implications for Training of the US Army Leader Development Model in Non-Military Organizations</t>
  </si>
  <si>
    <t>Department of Law/Defence, Galgotias University, Uttar Pradesh, Greater Noida, India; Faculty of Law, SGT University, Haryana, Gurugram, India; Department of Management, SOMC, Sanskriti University, Uttar Pradesh, Mathura, India</t>
  </si>
  <si>
    <t>Kaushik M., Gupta S.R., Shekhawat M.R.</t>
  </si>
  <si>
    <t>An Analysis of Military expenditure in Hindustan and Pakistan to Their Security Conditions</t>
  </si>
  <si>
    <t>Arora G., Bansal A., Barla U.K., Yadav A.</t>
  </si>
  <si>
    <t>The White Man's Burden in India and Britain in the 19th century</t>
  </si>
  <si>
    <t>Department of Applied Science, Sanskriti University, Uttar Pradesh, Mathura, India; Department of Management, Dev Bhoomi Uttarakhand University, Uttarakhand, Dehradun, India; School of Humanities, Arka Jain University, Jharkhand, Jamshedpur, India; Centre for Language and Communication, SGT University, Haryana, Gurugram, India</t>
  </si>
  <si>
    <t>Singh A., Gupta S.S., Jain M.M.</t>
  </si>
  <si>
    <t>Adaptation of Modern Technologies and Challenges in the Defense Sectors</t>
  </si>
  <si>
    <t>Kasoudhan M.K., Gupta S.S., Sharma S.</t>
  </si>
  <si>
    <t>Uses of Animals in the Indian Military According to the Climatic Conditions</t>
  </si>
  <si>
    <t>Gupta S.S., Vashisht M.A., Jain Y.</t>
  </si>
  <si>
    <t>Survey on Countries in the World with Advanced Military Artillery and their Forces Sustainable in any Climatic Conditions</t>
  </si>
  <si>
    <t>Ghanghash M.S., Krishnan C.G., Gupta S.R.</t>
  </si>
  <si>
    <t>Food Laws on Implementation of Safety and Standards along with the Regulatory Systems: A Qualitative Investigation</t>
  </si>
  <si>
    <t>Kaur R., Singh H.</t>
  </si>
  <si>
    <t>Slenderness in Steel Fibre Reinforced Concrete Long Beams</t>
  </si>
  <si>
    <t>Civil Engineering Journal (Iran)</t>
  </si>
  <si>
    <t>10.28991/CEJ-2022-08-06-011</t>
  </si>
  <si>
    <t>Department of Civil Engineering, IKG Punjab Technical University, Punjab, India; Department of Civil Engineering, SGT University, Haryana, India; Department of Civil Engineering, GNDEC, Punjab, Ludhiana, India</t>
  </si>
  <si>
    <t>Kumar N., Sahdev V.</t>
  </si>
  <si>
    <t>Alternative signatures of the quintuplet fermions at the LHC and future linear colliders</t>
  </si>
  <si>
    <t>Physical Review D</t>
  </si>
  <si>
    <t>10.1103/PhysRevD.105.115016</t>
  </si>
  <si>
    <t>University of Delhi, New Delhi, India; Centre for Cosmology and Science Popularization, SGT University, Delhi-NCR, Gurugram, India</t>
  </si>
  <si>
    <t>Mishra P.K., Sahoo D., Rout H.B., Chaini S.R., Kumar P.</t>
  </si>
  <si>
    <t>Does Tourism Foster Economic Growth in BRICS Region? Empirical Evidence over 1995-2019</t>
  </si>
  <si>
    <t>Journal of Environmental Management and Tourism</t>
  </si>
  <si>
    <t>10.14505/jemt.v13.4(60).15</t>
  </si>
  <si>
    <t>Central University of Punjab, India; Central University of Himachal Pradesh, India; Mizoram University, India; SGT University, India; Assam University, India</t>
  </si>
  <si>
    <t>Saharan V., Bhatt G.B.</t>
  </si>
  <si>
    <t>Effect of Fenugreek Seed Powder on the Formulation of Sugar Free Oat Cakes</t>
  </si>
  <si>
    <t>Annals of Biology</t>
  </si>
  <si>
    <t>Department of Nutrition and Dietetics, Faculty of Allied Health Sciences, SGT University, (Haryana), Gurgaon, 122 505, India</t>
  </si>
  <si>
    <t>Devi L.S., Chattopadhya D.</t>
  </si>
  <si>
    <t>Possible Acquisition of ESBL-mediated Antimicrobial Resistance by Farmers from Aquatic Reservoir used for Bathing and Cleaning of Water Buffalos (Bubalus bubalis) with Intestinal Carriage of ESBL Producing Escherichia coli</t>
  </si>
  <si>
    <t>10.22207/JPAM.16.2.33</t>
  </si>
  <si>
    <t>Department of Microbiology, Faculty of Medicine and Health Sciences, SGT University, Haryana, Gurugram, 122 505, India</t>
  </si>
  <si>
    <t>Kalpana K., Hussain E., Bhati P., Vatsala S., Khanna G.L.</t>
  </si>
  <si>
    <t>Sleep Quality and Mental Health Status of Indian Male Kho Kho Players in a National Camp: A Cross-sectional Observational Study</t>
  </si>
  <si>
    <t>10.1007/s41782-022-00206-3</t>
  </si>
  <si>
    <t>Faculty of Sports, Manav Rachna International Institute of Research and Studies, Delhi-NCR, India; Faculty of Allied Health Sciences, SGT University, Delhi-NCR, India; Faculty of Physiotherapy, SGT University, Delhi-NCR, India</t>
  </si>
  <si>
    <t>Prakash C., Yadav R., Singh A., Aarti</t>
  </si>
  <si>
    <t>An Empirical Investigation of the Higher Educational Institutions’ Attractiveness as an Employer</t>
  </si>
  <si>
    <t>South Asian Journal of Human Resources Management</t>
  </si>
  <si>
    <t>10.1177/23220937221078118</t>
  </si>
  <si>
    <t>Shree Guru Gobind Singh Tricentenary University, Haryana, Gurugram, India; Global Institute of Technology Management (GITM), Haryana, Gurugram, India; Maharshi Dayanand University, Haryana, Rohtak, India</t>
  </si>
  <si>
    <t>Malik S., Anand P., Bhati P., Hussain M.E.</t>
  </si>
  <si>
    <t>Effects of dry cupping therapy on pain, dynamic balance and functional performance in young female with recreational runners chronic plantar fasciitis [Effekte der Trockenschröpftherapie auf Schmerz, dynamische Balance und funktionale Performanz bei jungen Freizeitläuferinnen mit chronischer plantarer Fasciitis]</t>
  </si>
  <si>
    <t>Sports Orthopaedics and Traumatology</t>
  </si>
  <si>
    <t>10.1016/j.orthtr.2022.02.001</t>
  </si>
  <si>
    <t>Faculty of Physiotherapy, Shree Guru Gobind Singh Tricentenary University, Haryana, Gurugram, India; Faculty of Allied Health Sciences, Shree Guru Gobind Singh Tricentenary University, Haryana, Gurugram, India</t>
  </si>
  <si>
    <t>Chourasia S., Tyagi A., Pandey S.M., Walia R.S., Murtaza Q.</t>
  </si>
  <si>
    <t>Sustainability of Industry 6.0 in Global Perspective: Benefits and Challenges</t>
  </si>
  <si>
    <t>Mapan - Journal of Metrology Society of India</t>
  </si>
  <si>
    <t>10.1007/s12647-022-00541-w</t>
  </si>
  <si>
    <t>Department of Mechanical Engineering, SGT University, Haryana, Gurugram, India; Department of Mechanical Engineering, Delhi Technological University, Delhi, India; Department of Mechanical Engineering, NIT Patna, Patna, India; Department of Production Industrial Engineering, PEC, Chandigarh, India</t>
  </si>
  <si>
    <t>Singh V., Ahlawat S., Mohan H., Gill S.S., Sharma K.K.</t>
  </si>
  <si>
    <t>Journal of Applied Microbiology</t>
  </si>
  <si>
    <t>10.1111/jam.15504</t>
  </si>
  <si>
    <t>Department of Medical Biotechnology, Maharshi Dayanand University, Rohtak, India; Laboratory of Enzymology and Recombinant DNA Technology, Department of Microbiology, Maharshi Dayanand University, Rohtak, India; Presently at SGT University, Gurugram, India; Department of Plant Biotechnology, Maharshi Dayanand University, Rohtak, India</t>
  </si>
  <si>
    <t>Kumar V.M., Kumar D., Mallick H.N., Gulia K.K.</t>
  </si>
  <si>
    <t>Capsaicin Receptors in Sleep Regulation</t>
  </si>
  <si>
    <t>10.1007/s41782-022-00193-5</t>
  </si>
  <si>
    <t>Kerala Chapter, National Academy of Medical Sciences (India), New Delhi, India; International Institute for Integrative Sleep Medicine (WPI-IIIS), University of Tsukuba, Tsukuba, Japan; Department of Physiology, Faculty of Medicine and Health Sciences, SGT University, Gurugram, India; Division of Sleep Research, Department of Applied Biology, Biomedical Technology Wing, Sree Chitra Tirunal Institute for Medical Sciences and Technology, Kerala, Trivandrum, 695012, India</t>
  </si>
  <si>
    <t>Bhat S.Y., Akhtar N., Sengupta T., Netam R., Kumar V.M., Mallick H.N.</t>
  </si>
  <si>
    <t>Electroencephalographic and Electromyographic Events During Spontaneous and Final Arousal from Sleep: Study of the Sequence of Appearance and Significance</t>
  </si>
  <si>
    <t>10.1007/s41782-021-00185-x</t>
  </si>
  <si>
    <t>Department of Physiology, All India Institute of Medical Sciences, New Delhi, 110029, India; Faculty of Medicine and Health Sciences, Department of Physiology, SGT University, Haryana, Gurugram, 122505, India; All India Institute of Medical Sciences, Jodhpur, 342005, India; Kerala Chapter, National Academy of Medical Sciences (India), New Delhi, India</t>
  </si>
  <si>
    <t>Somanath S., Sharma B., Puskar P., Roy A., Akhtar N., Mallick H.N.</t>
  </si>
  <si>
    <t>The Wake Promoting Role of the Mediodorsal Thalamic Nuclei in Rat</t>
  </si>
  <si>
    <t>10.1007/s41782-021-00184-y</t>
  </si>
  <si>
    <t>Department of Physiology, All India Institute of Medical Sciences, New Delhi, India; Department of Physiology, Faculty of Medicine &amp; Health Sciences, SGT University, Budhera, Haryana, Gurugram, India</t>
  </si>
  <si>
    <t>Varinderpal-Singh, Kunal, Kaur R., Mehtab-Singh, Mohkam-Singh, Harpreet-Singh, Bijay-Singh</t>
  </si>
  <si>
    <t>Prediction of grain yield and nitrogen uptake by basmati rice through in-season proximal sensing with a canopy reflectance sensor</t>
  </si>
  <si>
    <t>Precision Agriculture</t>
  </si>
  <si>
    <t>10.1007/s11119-021-09857-0</t>
  </si>
  <si>
    <t>Department of Soil Science, Punjab Agricultural University, Ludhiana, 141004, India; Shree Guru Gobind Singh Tricentenary (SGT) University, Budhera, Gurugram, 122505, India; College of Agriculture, Punjab Agricultural University, Ludhiana, 141004, India; Soil and Water Sciences Department, University of Florida, Gainesville, FL  32611, United States; Department of Horticulture and Landscape Architecture, Oklahoma State University, Stillwater, OK  74075, United States</t>
  </si>
  <si>
    <t>Debnath U., Verma S., Patra J., Mandal S.K.</t>
  </si>
  <si>
    <t>A review on recent synthetic routes and computational approaches for antibody drug conjugation developments used in anti-cancer therapy</t>
  </si>
  <si>
    <t>10.1016/j.molstruc.2022.132524</t>
  </si>
  <si>
    <t>School of Health Science, University of Petroleum and Energy Studies, Dehradun, Uttarakhand  248007, India; Department of pharmaceutical chemistry, SGT University, Gurugram, Haryana  122505, India; Department of pharmaceutical chemistry, Dr. B. C. Roy College of Pharmacy and A.H.S., DurgapurWest Bengal, 713206, India</t>
  </si>
  <si>
    <t>Chromone Scaffolds in the Treatment of Alzheimer's and Parkinson's Disease: An Overview</t>
  </si>
  <si>
    <t>10.1002/slct.202200540</t>
  </si>
  <si>
    <t>Gupta K., Wani S.H., Razzaq A., Skalicky M., Samantara K., Gupta S., Pandita D., Goel S., Grewal S., Hejnak V., Shiv A., El-Sabrout A.M., Elansary H.O., Alaklabi A., Brestic M.</t>
  </si>
  <si>
    <t>Frontiers in Plant Science</t>
  </si>
  <si>
    <t>10.3389/fpls.2022.817500</t>
  </si>
  <si>
    <t>Department of Biotechnology, Siddharth University, Kapilvastu, India; Mountain Research Centre for Field Crops, Sher-e-Kashmir University of Agricultural Sciences and Technology of Jammu, India; Centre of Agricultural Biochemistry and Biotechnology, University of Agriculture, Faisalabad, Pakistan; Department of Botany and Plant Physiology, Faculty of Agrobiology, Natural Resources, Czech University of Life Sciences Prague, Prague, Czech Republic; Department of Genetics and Plant Breeding, Centurion University of Technology and Management, Paralakhemundi, India; Department of Biotechnology, Deen Dayal Upadhyaya Gorakhpur University, Gorakhpur, India; Government Department of School Education, Jammu, India; Faculty of Agricultural Sciences, SGT University, Haryana, India; Bio and Nanotechnology Department, Guru Jambheshwar University of Science and Technology, Haryana, Hisar, India; Division of Crop Improvement, ICAR-Indian Institute of Sugarcane Research, Lucknow, India; Department of Applied Entomology and Zoology, Faculty of Agriculture, Alexandria University, Alexandria, Egypt; Plant Production Department, College of Food and Agricultural Sciences, King Saud University, Riyadh, Saudi Arabia; Floriculture, Ornamental Horticulture, Garden Design Department, Faculty of Agriculture, Alexandria University, Alexandria, Egypt; Department of Biology, Faculty of Science, University of Bisha, Bisha, Saudi Arabia; Institut of Plant and Environmental Sciences, Slovak University of Agriculture, Nitra, Slovakia</t>
  </si>
  <si>
    <t>Bhardwaj S., Bhardwaj N., Kumar V., Parashar B.</t>
  </si>
  <si>
    <t>10.1063/5.0080592</t>
  </si>
  <si>
    <t>Amity University Haryana, Haryana, Gurugram, India; Chaudhary Charan Singh Haryana Agricultural University, Hisar, India; SGT University, Gurugram, India; JSS Academy of Technical Education, Noida, India</t>
  </si>
  <si>
    <t>Huang Z., Sharma M., Dave A., Yang Y., Chen Z.-S., Radhakrishnan R.</t>
  </si>
  <si>
    <t>Frontiers in Pharmacology</t>
  </si>
  <si>
    <t>10.3389/fphar.2022.888280</t>
  </si>
  <si>
    <t>Ganzhou Key Laboratory of Hematology, Department of Hematology, the First Affiliated Hospital of Gannan Medical University, Ganzhou, China; Department of Oral Pathology, SGT Dental College Hospital and Research Institute, Gurugram, India; College of Pharmacy and Health Sciences, St. John’s University, New York, NY, United States; Department of Oral Pathology, Manipal College of Dental Sciences, Manipal Academy of Higher Education, Manipal, India</t>
  </si>
  <si>
    <t>Singh N.P., Ganguli A., Gupta A.K.</t>
  </si>
  <si>
    <t>Journal of Association of Physicians of India</t>
  </si>
  <si>
    <t>Eternal University, Baru Sahib HP, India; SGT Medical College Hospital and Research Institute, SGT University, Haryana, Gurugram, India; Kidney Disease Branch, NIDDK, NIH, Bethesda, United States; Faculty of Medicine and Health Sciences, SGT Medical College Hospital and Research Institute, SGT University, Haryana, Gurugram, India</t>
  </si>
  <si>
    <t>Khyalia P., Gahlawat A., Jugiani H., Kaur M., Laura J.S., Nandal M.</t>
  </si>
  <si>
    <t>Review on the use of Microalgae Biomass for Bioplastics Synthesis: A Sustainable and Green approach to control Plastic Pollution</t>
  </si>
  <si>
    <t>10.22059/POLL.2022.334756.1273</t>
  </si>
  <si>
    <t>Department of Environmental Science, Maharshi Dayanand University Rohtak, Haryana, India; Department of Environmental Science, Shree Guru Gobind Singh Tricentenary University, Haryana, Gurugram, India</t>
  </si>
  <si>
    <t>Bagai S., Malik V., Khullar D., Chakravarty M., Sahu A.</t>
  </si>
  <si>
    <t>Indian Journal of Nephrology</t>
  </si>
  <si>
    <t>10.4103/ijn.IJN_52_21</t>
  </si>
  <si>
    <t>Department of Nephrology and Renal Transplant Medicine, Max Superspeciality Hospital, Saket, Delhi, India; Department of Pathology, Sgt University, Haryana, Gurgaon, India; Department of Gastroenterology, Max Superspeciality Hospital, Saket, Delhi, India; Department of Radiology, Max Superspeciality Hospital, Saket, Delhi, India</t>
  </si>
  <si>
    <t>Umesh G., Bala Bhaskar S., Harsoor S.S., Dongare P.A., Garg R., Kannan S., Ali Z., Nair A., Bhure A.R., Grewal A., Singh B., Rao D.P., Divatia J.V., Sinha M., Kumar M., Joshi M., Shastri N., Malhotra N., Saikia P., Rajesh M., Das S., Ghosh S., Subramanyam M., Tantry T., Mangal V., Keshavan V.H.</t>
  </si>
  <si>
    <t>Indian Journal of Anaesthesia</t>
  </si>
  <si>
    <t>10.4103/ija.ija_335_22</t>
  </si>
  <si>
    <t>Department of Anaesthesia, Dharwad Institute of Mental Health and Neurosciences (DIMHANS), Karnataka, Dharwad, India; Department of Anaesthesiology, Vijayanagar Institute of Medical Sciences, Karnataka, Ballari, India; Dr BR Ambedkar Medical College and Hospital, Karnataka, Bengaluru, India; Department of Anaesthesiology, ESIPGIMSR, Karnataka, Bengaluru, India; Department of Onco-Anaesthesia, Pain and Palliative Medicine, DR BRAIRCH, AIIMS, New Delhi, India; Department of Anaesthesiology, BMCRI, Karnataka, Bengaluru, India; Department of Anaesthesiology and Critical Care, Sher-I-Kashmir Institute of Medical Sciences, Jammu and Kashmir, Srinagar, India; Department of Anaesthesiology, Ibra Hospital, Oman; Department of Anaesthesiology, NKP Salve Institute of Medical Sciences and Research Centre, Lata Mangeshkar Hospital, Digdoh Hills, Hingna Road, Maharashtra, Nagpur, India; Department of Anaesthesiology, Dayanand Medical College and Hospital, Punjab, Ludhiana, India; Department of Anaesthesiology, SGT Medical College and Hospital, Haryana, Gurgaon, India; Department of Anaesthesiology, Siddhartha Medical College, Andhra Pradesh, Vijayawada, India; Department of Anaesthesiology, Critical Care and Pain, Tata Memorial Hospital, Homi Bhabha National Institute, Maharashtra, Mumbai, India; Ramkrishna Care Hospital, Chhattisgarh, Raipur, India; Department of Anaesthesia, Anugrah Narayan Magadh Medical College &amp; Hospital, Bihar, Gaya, India; Pain Management Centre, Virinchi Hospitals, Telangana, Hyderabad, India; Epic Hospital, Gujarat, Ahmedabad, India; Department of Cardiac Anaesthesia and Pain Medicine, PGIMS, Haryana, Rohtak, India; Department of Anaesthesiology and Critical Care, Gauhati Medical College and Hospital, Gauhati, Assam, India; Department of Anaesthesia, Pain and Peri-Operative Medicine, Baby Memorial Hospital, Kerala, Calicut, India; Department of Anaesthesiology, Medical College, Kolkata, India; Department of Biostatistics, St Johns Medical College, Karnataka, Bengaluru, India; Department of Anaesthesia, Rainbow Hospital, Telangana, Hyderabad, India; Department of Anaesthesiology, AJ Institute of Medical Sciences and Research Centre, Karnataka, Mangalore, India; Department of Anaesthesiology and Critical Care, SMS Medical College, Rajasthan, Jaipur, India; Department of Anaesthesia, Critical Care and Pain Medicine, Khoula Hospital, Muscat, Oman</t>
  </si>
  <si>
    <t>Sharma M., Rastogi R., Arya N., Akram S.V., Singh R., Gehlot A., Buddhi D., Joshi K.</t>
  </si>
  <si>
    <t>LoED: LoRa and Edge Computing based System Architecture for Sustainable Forest Monitoring</t>
  </si>
  <si>
    <t>International Journal of Engineering Trends and Technology</t>
  </si>
  <si>
    <t>10.14445/22315381/IJETT-V70I5P211</t>
  </si>
  <si>
    <t>School of Engineering, University of Petroleum and Energy Studies, Uttarakhand, India; Noida institute of engineering and technology, Greater Noida, India; Shree Guru Gobind Singh Tricentenary University, Gurugram, India; Division of Research &amp; Innovation, Uttaranchal Institute of Technology, Uttaranchal University, Uttarakhand, India; Law College of Dehradun, Uttaranchal University, Uttarakhand, India; Uttaranchal Institute of Technology, Uttaranchal University, Uttarakhand, India</t>
  </si>
  <si>
    <t>Tomar R., Jain S., Yadav P., Bajaj T., Mohajer F., Ziarani G.M.</t>
  </si>
  <si>
    <t>10.2174/1570179418666210824101837</t>
  </si>
  <si>
    <t>Department of Chemistry, Faculty of Science, SGT University, Gurugram Haryana, 122505, India; Department of Chemistry, Faculty of Physics and Chemistry, Alzahra University, Tehran, Iran</t>
  </si>
  <si>
    <t>Ibrahim A.M., Chauhan L., Bhardwaj A., Sharma A., Fayaz F., Kumar B., Alhashmi M., Alhajri N., Alam M.S., Pottoo F.H.</t>
  </si>
  <si>
    <t>10.3390/biomedicines10051143</t>
  </si>
  <si>
    <t>Department of Fundamentals of Nursing, College of Nursing, Imam Abdul Rahman Bin Faisal University, Dammam, 31441, Saudi Arabia; School of Pharmacy &amp; Emerging Sciences, Baddi University of Emerging Sciences &amp; Technology, Baddi, 173205, India; Department of Pharmaceutical Sciences, Manav Bharti University, Solan, Vill. Laddo, Sultanpur (Kumarhatti), 173229, India; Department of Pharmaceutical Chemistry, Delhi Institute of Pharmaceutical Sciences and Research, Sector-3, MB Road, Pushp Vihar, New Delhi, 110017, India; Department of Pharmaceutics, Delhi Institute of Pharmaceutical Sciences and Research, Sector-3, MB Road, Pushp Vihar, New Delhi, 110017, India; College of Medicine and Health Sciences, Khalifa University, P.O. Box 127788, Abu Dhabi, United Arab Emirates; Department of Medicine, Sheikh Shakhbout Medical City (SSMC), P.O. Box 127788, Abu Dhabi, United Arab Emirates; SGT College of Pharmacy, SGT University, Gurgaon, 122505, India; Department of Pharmacology, College of Clinical Pharmacy, Imam Abdul Rahman Bin Faisal University, P.O. Box 1982, Dammam, 31441, Saudi Arabia</t>
  </si>
  <si>
    <t>The Journal of the Association of Physicians of India</t>
  </si>
  <si>
    <t>Dean Research (Volunteer), Eternal University, Baru Sahib, HP, India &amp;amp; Advisor Research (Medical Science), and Visiting Faculty, SGT Medical College Hospital and Research Institute, SGT University, Gurugram, Haryana; Kidney Disease Branch, NIDDK/NIH, Bethesda, United States; Consultant (ICMR), Faculty of Medicine and Health Sciences, SGT Medical College Hospital and Research Institute, SGT UniversityHaryana, India</t>
  </si>
  <si>
    <t>Yadav S., Kumar N., Bhalla V.</t>
  </si>
  <si>
    <t>Synthesis and evaluation of novel 4-anilinocoumarin derivatives as potential antimicrobial agents</t>
  </si>
  <si>
    <t>Journal of Applied Pharmaceutical Science</t>
  </si>
  <si>
    <t>10.7324/JAPS.2022.120518</t>
  </si>
  <si>
    <t>Department of Pharmaceutical Chemistry, SGT College of Pharmacy, SGT University, Haryana, India; Department of Pharmaceutical Chemistry, Lords International College of Pharmacy, Lords University, Rajasthan, India; Department of Pharmaceutics, SGT College of Pharmacy, SGT University, Haryana, India</t>
  </si>
  <si>
    <t>Kaushik K., Sidhu M.S., Grover S., Dabas A., Dogra N., Nindra J., Bhargarva A.</t>
  </si>
  <si>
    <t>Comparative Three Dimensional Evaluation of Dentoskeletal Parameters using AdvanSync &amp; Herbst Appliance in Class II Malocclusion: “A Randomized Controlled Trial”</t>
  </si>
  <si>
    <t>10.5005/jp-journals-10015-2048</t>
  </si>
  <si>
    <t>Department of Orthodontics, SGT University, Haryana, Gurgaon, India</t>
  </si>
  <si>
    <t>Arya V., Singh M., Pandey R., Kumar S., Rao J.K.D., Mishra S.</t>
  </si>
  <si>
    <t>Is enucleation followed by peripheral ostectomy and Carnoy’s solution application an adequate treatment for Odontogenic keratocyst? A case series with up to five years of follow up [A enucleação seguida da osteotomia periférica e a aplicação de solução de Carnoy é um tratamento adequado para o ceratocisto odontogênico? Uma série de casos com acompanhamento de até cinco anos]</t>
  </si>
  <si>
    <t>Brazilian Dental Science</t>
  </si>
  <si>
    <t>10.4322/bds.2022.e3077</t>
  </si>
  <si>
    <t>SGT University, Faculty of Dental Sciences, Department of Oral and Maxillofacial Surgery, Haryana, Gurugram, India; CHC Shivpur, Uttar Pradesh, Gorakhpur, India; Qassim University, College of Dentistry, Buraydah, Al Qassim, Saudi Arabia; Govt. S.S. Medical College, Madhya Pradesh, Rewa, India</t>
  </si>
  <si>
    <t>Das P., Saidha P.K., Singal G., Kakkar V., Abraham M.</t>
  </si>
  <si>
    <t>Diverse Presentation of Mucormycosis: A Post COVID Catastrophe - A Case Series</t>
  </si>
  <si>
    <t>Journal International Medical Sciences Academy</t>
  </si>
  <si>
    <t>Department of ENT, SGT University, Haryana, Gurugram, India; Department of ENT, Rama Medical College and Hospital, Uttar Pradesh, Kanpur, India</t>
  </si>
  <si>
    <t>Sawhney M.P.S., Mishra P., Ganjoo S., Yadav S.</t>
  </si>
  <si>
    <t>Association of Reactive Toe Nails with Radiological Plantar Enthesopathy</t>
  </si>
  <si>
    <t>Department of Dermatology, Faculty of Medical &amp; Health Sciences, SGT Medical College, Hospital &amp; Research Institute, Chandu-Budhera, Haryana, Gurugram, 122505, India</t>
  </si>
  <si>
    <t>Gupta A.K., Kaul S., Jamdagni V., Kohli B.S.J., Singh N.P.</t>
  </si>
  <si>
    <t>Monkeypox 2022: Can We Contain This Dangerous Outbreak?</t>
  </si>
  <si>
    <t>FMHS, SGT Medical College Hospital and Research Institute, SGT University, Haryana, Gurugram, India; Department of Clinical Psychology, Faculty of Behavioural Sciences, SGT University, Haryana, Gurugram, India; Department of Medicine Fortis, Jupiter &amp; Reliance Hospital, Incharge Critical Care Hiramongi Navneet Hospital, Maharastra, Mumbai, India; Eternal University, Baru Sahib, HP, India</t>
  </si>
  <si>
    <t>Patil V.M., Verma S., Masand N.</t>
  </si>
  <si>
    <t>European Journal of Medicinal Chemistry Reports</t>
  </si>
  <si>
    <t>10.1016/j.ejmcr.2021.100018</t>
  </si>
  <si>
    <t>KIET School of Pharmacy, KIET Group of Institutions, Delhi-NCR, Ghaziabad, India; Department of Pharmaceutical Chemistry, SGT University, Haryana, Gurugram, 122505, India; Department of Pharmacy, Lala Lajpat Rai Memorial Medical College, Uttar Pradesh, Meerut, India</t>
  </si>
  <si>
    <t>Karla D., Alam M., Jain V., Sharma M.</t>
  </si>
  <si>
    <t>An Overview on Team Work Strategy in Medical Education</t>
  </si>
  <si>
    <t>World Journal of English Language</t>
  </si>
  <si>
    <t>10.5430/wjel.v12n3p110</t>
  </si>
  <si>
    <t>Department of Education, SGT University, Haryana, Gurugram, India; Department of Mechanical Engineering, Vivekananda Global University, Jaipur, India; Department of Management, Teerthanker Mahaveer Institute of Management and Technology, Teerthanker Mahaveer University, Uttar Pradesh, Moradabad, India; School of Education, Sanskriti University, Uttar Pradesh, Mathura, India</t>
  </si>
  <si>
    <t>Mehrotra R., Verma R.M., Devi M., Jakhar R.S.</t>
  </si>
  <si>
    <t>Online Teaching Skills and Competencies</t>
  </si>
  <si>
    <t>10.5430/wjel.v12n3p187</t>
  </si>
  <si>
    <t>Department of Education, Teerthanker Mahaveer University, Uttar Pradesh, Moradabad, India; School of Education, Sanskriti University, Uttar Pradesh, Mathura, India; Department of Education, SGT University, Haryana, Gurugram, India; Department of Agriculture, Vivekananda Global University, Jaipur, India</t>
  </si>
  <si>
    <t>Jain V., Gupta ShS., Shankar K.T., Bagaria K.R.</t>
  </si>
  <si>
    <t>A Study on Leadership Management, Principles, Theories, and Educational Management</t>
  </si>
  <si>
    <t>10.5430/wjel.v12n3p203</t>
  </si>
  <si>
    <t>Department of Management, Teerthanker Mahaveer Institute of Management and Technology, Teerthanker Mahaveer University, Uttar Pradesh, Moradabad, India; Sanskriti University, Uttar Pradesh, Mathura, India; FCAM, SGT University, Haryana, Gurugram, India; Department of Commerce, Vivekananda Global University, Jaipur, India</t>
  </si>
  <si>
    <t>Sharma M., Tokas S., Sharma S., Mishra M.</t>
  </si>
  <si>
    <t>Role of Sports Activities in Developing Decision Making Skill</t>
  </si>
  <si>
    <t>10.5430/wjel.v12n3p141</t>
  </si>
  <si>
    <t>School of Education, Sanskriti University, Uttar Pradesh, Mathura, India; SGT University, Haryana, Gurugram, India; Department of Mechanical Engineering, Vivekananda Global University, Jaipur, India; Department of Physical Education, Teerthanker Mahaveer University, Uttar Pradesh, Moradabad, India</t>
  </si>
  <si>
    <t>Ansari S.N., Kumar P., Jain V., Singh G.N.</t>
  </si>
  <si>
    <t>Communication Skills among University Students</t>
  </si>
  <si>
    <t>10.5430/wjel.v12n3p103</t>
  </si>
  <si>
    <t>Verma A.K., Ansari S.N., Bagaria A., Jain V.</t>
  </si>
  <si>
    <t>The Role of Communication for Business Growth: A Comprehensive Review</t>
  </si>
  <si>
    <t>10.5430/wjel.v12n3p164</t>
  </si>
  <si>
    <t>School of Education, Sanskriti University, Uttar Pradesh, Mathura, India; Department of Education, SGT University, Haryana, Gurugram, India; Department of Civil Engineering, Vivekananda Global University, Jaipur, India; Teerthanker Mahaveer Institute of Management and Technology, Teerthanker Mahaveer University, Uttar Pradesh, Moradabad, India</t>
  </si>
  <si>
    <t>Hasan N., Pandey M.K., Ansari S.N., Purohit V.R.</t>
  </si>
  <si>
    <t>An Analysis of English Communication Skills</t>
  </si>
  <si>
    <t>10.5430/wjel.v12n3p194</t>
  </si>
  <si>
    <t>Department of Management, Teerthanker Mahaveer Institute of Management and Technology, Teerthanker Mahaveer University, Uttar Pradesh, Moradabad, India; School of Education, Sanskriti University, Uttar Pradesh, Mathura, India; Department of Education, SGT University, Haryana, Gurugram, India; Department of Law, Vivekananda Global University, Jaipur, India</t>
  </si>
  <si>
    <t>Sharma M., Doshi B.M., Verma M., Verma A.K.</t>
  </si>
  <si>
    <t>Strategies for Developing Critical-Thinking Capabilities</t>
  </si>
  <si>
    <t>10.5430/wjel.v12n3p117</t>
  </si>
  <si>
    <t>Department of Education, SGT University, Haryana, Gurugram, India; Department of Management Studies, Vivekananda Global University, Jaipur, India; Department of Education, Teerthanker Mahaveer University, Uttar Pradesh, Moradabad, India; School of Education, Sanskriti University, Uttar Pradesh, Mathura, India</t>
  </si>
  <si>
    <t>Pandey M.K., Sumaiya B., Arora A., Mehrotra R.</t>
  </si>
  <si>
    <t>Communication Skills for Enhanced Teaching Skills</t>
  </si>
  <si>
    <t>10.5430/wjel.v12n3p172</t>
  </si>
  <si>
    <t>School of Education, Sanskriti University, Uttar Pradesh, Mathura, India; Department of Education, SGT University, Haryana, Gurugram, India; Department of Architecture, Vivekananda Global University, Jaipur, India; Department of Education, Teerthanker Mahaveer University, Uttar Pradesh, Moradabad, India</t>
  </si>
  <si>
    <t>Sumaiya B., Srivastava S., Jain V., Prakash V.</t>
  </si>
  <si>
    <t>The Role of Effective Communication Skills in Professional Life</t>
  </si>
  <si>
    <t>10.5430/wjel.v12n3p134</t>
  </si>
  <si>
    <t>Department of Education, SGT University, Haryana, Gurugram, India; Department of Physics, Vivekananda Global University, Jaipur, India; Department of Management, Teerthanker Mahaveer Institute of Management and Technology, Teerthanker Mahaveer University, Uttar Pradesh, Moradabad, India; School of Education, Sanskriti University, Uttar Pradesh, Mathura, India</t>
  </si>
  <si>
    <t>Raj T., Chauhan P., Mehrotra R., Sharma M.</t>
  </si>
  <si>
    <t>Importance of Critical Thinking in the Education</t>
  </si>
  <si>
    <t>10.5430/wjel.v12n3p126</t>
  </si>
  <si>
    <t>Department of Education, SGT University, Haryana, Gurugram, India; Department of Architecture, Vivekananda Global University, Jaipur, India; Department of Education, Teerthanker Mahaveer University, Uttar Pradesh, Moradabad, India; School of Education, Sanskriti University, Uttar Pradesh, Mathura, India</t>
  </si>
  <si>
    <t>Verma R.M., Devi M., Bishnoi S., Jain R.K.C.</t>
  </si>
  <si>
    <t>Critical Thinking Process and Its Effect on Engineering</t>
  </si>
  <si>
    <t>10.5430/wjel.v12n3p149</t>
  </si>
  <si>
    <t>School of Education, Sanskriti University, Uttar Pradesh, Mathura, India; Department of Education, SGT University, Haryana, Gurugram, India; Department of Chemistry, Vivekananda Global University, Jaipur, India; Department of Civil Engineering, Teerthanker Mahaveer University, Uttar Pradesh, Moradabad, India</t>
  </si>
  <si>
    <t>Sharma M., Devi M., Dangoria R., Jain V.</t>
  </si>
  <si>
    <t>Literature Enhances Communication Skills: A Comprehensive Review</t>
  </si>
  <si>
    <t>10.5430/wjel.v12n3p157</t>
  </si>
  <si>
    <t>School of Education, Sanskriti University, Uttar Pradesh, Mathura, India; Department of Education, SGT University, Haryana, Gurugram, India; Department of Design, Vivekananda Global University, Jaipur, India; Teerthanker Mahaveer Institute of Management and Technology, Teerthanker Mahaveer University, Uttar Pradesh, Moradabad, India</t>
  </si>
  <si>
    <t>Kumar A., Singh P.N., Ansari S.N., Pandey S.</t>
  </si>
  <si>
    <t>Importance of Soft Skills and Its Improving Factors</t>
  </si>
  <si>
    <t>10.5430/wjel.v12n3p220</t>
  </si>
  <si>
    <t>Department of Management, Teerthanker Mahaveer Institute of Management and Technology, Teerthanker Mahaveer University, Uttar Pradesh, Moradabad, India; School of Education, Sanskriti University, Uttar Pradesh, Mathura, India; Department of Education, SGT University, Haryana, Gurugram, India; Department of Journalisms &amp; Mass Communication, Vivekananda Global University, Jaipur, India</t>
  </si>
  <si>
    <t>Subhash, Sharma M., Bhasin M., Rajkumar A.</t>
  </si>
  <si>
    <t>Critical Thinking Skills Teaching Language through Literature</t>
  </si>
  <si>
    <t>10.5430/wjel.v12n3p3</t>
  </si>
  <si>
    <t>School of Education, Sanskriti University, Uttar Pradesh, Mathura, India; Department of Education, SGT University, Haryana, Gurugram, India; Department of Chemistry, Vivekananda Global University, Jaipur, India; Teerthanker Mahaveer Institute of Management and Technology, Teerthanker Mahaveer University, Uttar Pradesh, Moradabad, India</t>
  </si>
  <si>
    <t>Sharma M., Sumaiya B., Awasthi K.K., Mehrotra R.</t>
  </si>
  <si>
    <t>A Framework for Learning Combined Problem Solving Skills</t>
  </si>
  <si>
    <t>10.5430/wjel.v12n3p10</t>
  </si>
  <si>
    <t>School of Education, Sanskriti University, Uttar Pradesh, Mathura, India; Department of Education, SGT University, Haryana, Gurugram, India; Department of Life Sciences, Vivekananda Global University, Jaipur, India; Department of Education, Teerthanker Mahaveer University, Uttar Pradesh, Moradabad, India</t>
  </si>
  <si>
    <t>Kumar S., Saxena S., Jain R.K.C., Gupta S.S.</t>
  </si>
  <si>
    <t>The Study about Communication Skill: A Prerequisite for Engineers</t>
  </si>
  <si>
    <t>10.5430/wjel.v12n3p96</t>
  </si>
  <si>
    <t>Department of Education, SGT University, Haryana, Gurugram, India; Department of English, Vivekananda Global University, Jaipur, India; Department of Civil Engineering, Teerthanker Mahaveer University, Uttar Pradesh, Moradabad, India; Department of Management, Sanskriti University, Uttar Pradesh, Mathura, India</t>
  </si>
  <si>
    <t>Singh B., Gangwar S., Sharma M., Devi M.</t>
  </si>
  <si>
    <t>An Overview of Hybrid, Digital and Virtual Library</t>
  </si>
  <si>
    <t>10.5430/wjel.v12n3p32</t>
  </si>
  <si>
    <t>Department of Computer Science and Engineering, Vivekananda Global University, Jaipur, India; Department of Education, Teerthanker Mahaveer University, Uttar Pradesh, Moradabad, India; School of Education, Sanskriti University, Uttar Pradesh, Mathura, India; Department of Education, SGT University, Haryana, Gurugram, India</t>
  </si>
  <si>
    <t>Tholia S.N., Rastogi M., Gupta S.S., Pandey D.</t>
  </si>
  <si>
    <t>Role of Interpersonal Communication in Workplace</t>
  </si>
  <si>
    <t>10.5430/wjel.v12n3p64</t>
  </si>
  <si>
    <t>Department of Management Studies, Vivekananda Global University, Jaipur, India; Department of Management, Teerthanker Mahaveer Institute of Management and Technology, Teerthanker Mahaveer University, Uttar Pradesh, Moradabad, India; Department of Management, Sanskriti University, Uttar Pradesh, Mathura, India; FCAM, SGT University, Haryana, Gurugram, India</t>
  </si>
  <si>
    <t>Choudhar S., Bi N., Singh P.N., Talwar P.</t>
  </si>
  <si>
    <t>Study on Problem Solving Skills and Its Importance</t>
  </si>
  <si>
    <t>10.5430/wjel.v12n3p47</t>
  </si>
  <si>
    <t>Department of Architecture, Vivekananda Global University, Jaipur, India; Department of Education, Teerthanker Mahaveer University, Uttar Pradesh, Moradabad, India; School of Education, Sanskriti University, Uttar Pradesh, Mathura, India; Department of Education, SGT University, Haryana, Gurugram, India</t>
  </si>
  <si>
    <t>Saxena S., Rastogi P., Gupta S.S., Nesamony S.R.</t>
  </si>
  <si>
    <t>Role of Communication Skills: A Review</t>
  </si>
  <si>
    <t>10.5430/wjel.v12n3p18</t>
  </si>
  <si>
    <t>Department of English, Vivekananda Global University, Jaipur, India; Department of Management, Teerthanker Mahaveer Institute of Management and Technology, Teerthanker Mahaveer University, Uttar Pradesh, Moradabad, India; Department of Management, Sanskriti University, Uttar Pradesh, Mathura, India; SGT University, Haryana, Gurugram, India</t>
  </si>
  <si>
    <t>Bagaria O., Kumar G., Sharma M., Saini R.</t>
  </si>
  <si>
    <t>A Study on Creativity, Innovation, and Knowledge</t>
  </si>
  <si>
    <t>10.5430/wjel.v12n3p55</t>
  </si>
  <si>
    <t>Department of Management Studies, Vivekananda Global University, Jaipur, India; Department of Education, Teerthanker Mahaveer University, Uttar Pradesh, Moradabad, India; School of Education, Sanskriti University, Uttar Pradesh, Mathura, India; Department of Education, SGT University, Haryana, Gurugram, India</t>
  </si>
  <si>
    <t>Purohit M., Kumar V., Solanki V.K., Kumar V.</t>
  </si>
  <si>
    <t>Integrating Mathematics Education with Technology</t>
  </si>
  <si>
    <t>10.5430/wjel.v12n3p25</t>
  </si>
  <si>
    <t>Department of Mathematics, Vivekananda Global University, Jaipur, India; Department of Mathematics, Teerthanker Mahaveer University, Uttar Pradesh, Moradabad, India; Department of Mathematics, Sanskriti University, Uttar Pradesh, Mathura, India; Department of Computer Science &amp; Engineering, SGT University, Haryana, Gurugram, India</t>
  </si>
  <si>
    <t>Karla D., Pandey V.K., Rastogi P., Kumar S.</t>
  </si>
  <si>
    <t>A Comprehensive Review on Significance of Problem-Solving Abilities in Workplace</t>
  </si>
  <si>
    <t>10.5430/wjel.v12n3p88</t>
  </si>
  <si>
    <t>Sharma M., Goyal B., Jain V., Singh P.N.</t>
  </si>
  <si>
    <t>Study on Effective Communication Skills for Good Cancer Care</t>
  </si>
  <si>
    <t>10.5430/wjel.v12n3p79</t>
  </si>
  <si>
    <t>Department of Education, SGT University, Haryana, Gurugram, India; Department of Physiotherapy &amp; occupational therapy, Vivekananda Global University, Jaipur, India; Department of Management, Teerthanker Mahaveer Institute of Management and Technology, Teerthanker Mahaveer University, Uttar Pradesh, Moradabad, India; School of Education, Sanskriti University, Uttar Pradesh, Mathura, India</t>
  </si>
  <si>
    <t>Choudhary M., Kumar S., Subhash, Sharma M.</t>
  </si>
  <si>
    <t>Understanding Teamwork Affects Ingenuity in Creative Initiatives</t>
  </si>
  <si>
    <t>10.5430/wjel.v12n3p39</t>
  </si>
  <si>
    <t>Department of Education, Teerthanker Mahaveer University, Uttar Pradesh, Moradabad, India; School of Education, Sanskriti University, Uttar Pradesh, Mathura, India; Department of Education, SGT University, Haryana, Gurugram, India; Department of Management Studies, Vivekananda Global University, Jaipur, India</t>
  </si>
  <si>
    <t>Rajoria P., Sharma A., Sharma M., Sumaiya B.</t>
  </si>
  <si>
    <t>Leadership Style and Organisational Success</t>
  </si>
  <si>
    <t>10.5430/wjel.v12n3p71</t>
  </si>
  <si>
    <t>Department of Management Studies, Vivekananda Global University, Jaipur, India; Department of Management, Teerthanker Mahaveer Institute of Management and Technology, Mahaveer University, Teerthanker, Uttar Pradesh, Moradabad, India; School of Education, Sanskriti University, Uttar Pradesh, Mathura, India; Department of Education, SGT University, Haryana, Gurugram, India</t>
  </si>
  <si>
    <t>Arya S., Sharma M., Nesamony S.R., Saxena S.</t>
  </si>
  <si>
    <t>Good and Evil: A Study of Shakespeare‟s Macbeth and Kant‟s Religion inside Limitations of Plain Reason</t>
  </si>
  <si>
    <t>10.5430/wjel.v12n3p228</t>
  </si>
  <si>
    <t>Department of Management, Teerthanker Mahaveer Institute of Management and Technology, Teerthanker Mahaveer University, Uttar Pradesh, Moradabad, India; School of Education, Sanskriti University, Uttar Pradesh, Mathura, India; CLC, SGT University, Haryana, Gurugram, India; Department of English, Vivekananda Global University, Jaipur, India</t>
  </si>
  <si>
    <t>Arya S., Sharma M.K., Rathee S., Singh P.</t>
  </si>
  <si>
    <t>COVID-19 Pandemic, Social Isolation, and Online Gaming Addiction: Evidence From Two Case Reports</t>
  </si>
  <si>
    <t>Journal of Indian Association for Child and Adolescent Mental Health</t>
  </si>
  <si>
    <t>10.1177/09731342221118164</t>
  </si>
  <si>
    <t>State Drug Dependence Treatment Centre, Institute of Mental Health, Pt Bhagwat Dayal Sharma University of Health Sciences, Haryana, Rohtak, India; Department of Clinical Psychology, National Institute of Mental Health and Neurosciences, Karnataka, Bengaluru, India; SHUT Clinic, National Institute of Mental Health and Neurosciences, Karnataka, Bengaluru, India; Jijivishaa.in, India; Department of Clinical Psychology, Shree Guru Gobind Singh Tricentenary University, Gurugram, India</t>
  </si>
  <si>
    <t>Roy A., Jahan F.</t>
  </si>
  <si>
    <t>Autism Spectrum Disorder Categories and Social Responsiveness among Adults with Autism Spectrum Disorder</t>
  </si>
  <si>
    <t>Online Journal of Health and Allied Sciences</t>
  </si>
  <si>
    <t>Department of Clinical Psychology, Faculty of Behavioural Sciences, Shree Guru Gobind Singh Tricentenary University, Budhera Gurugram,NCR, Delhi, India</t>
  </si>
  <si>
    <t>Dobhal S., Singh M.F., Setya S., Bisht S.</t>
  </si>
  <si>
    <t>Comparative Assessment of the Effect of Lemongrass (Cymbopogon citratus) Ethanolic Extract, Aqueous Extract and Essential Oil in High Fat Diet and Fructose Induced Metabolic Syndrome in Rats</t>
  </si>
  <si>
    <t>10.5530/ijper.56.2s.99</t>
  </si>
  <si>
    <t>School of Pharmaceutical Sciences and Technology, Sardar Bhagwan Singh University, Balawala, Uttarakhand, Dehradun, India; SGT College of Pharmacy, SGT University, Haryana, Gurugram, India; Faculty of Pharmacy, Babu Banarasi Das Northern India Institute of Technology, Uttar Pradesh, Lucknow, India</t>
  </si>
  <si>
    <t>Jaman N., Sami M.</t>
  </si>
  <si>
    <t>What Is Needed of a Scalar Field If It Is to Unify Inflation and Late Time Acceleration?</t>
  </si>
  <si>
    <t>Galaxies</t>
  </si>
  <si>
    <t>10.3390/galaxies10020051</t>
  </si>
  <si>
    <t>Centre for Cosmology and Science Popularization (CCSP), SGT University, Gurugram, 122505, India; Indian Institute of Science Education and Research Kolkata, Mohanpur, 741246, India; Center for Theoretical Physics, Eurasian National University, Astana, 010008, Kazakhstan</t>
  </si>
  <si>
    <t>Singh M., Chauhan D., Gill R., Iqbal Z., Solanki P.</t>
  </si>
  <si>
    <t>Sustained release of drug loaded nanofibers for wound dressing applications</t>
  </si>
  <si>
    <t>Indian Journal of Biochemistry and Biophysics</t>
  </si>
  <si>
    <t>Special Centre for Nanoscience, Jawaharlal Nehru University, Delhi, New Delhi, 110 067, India; Department of Pharmaceutics, School of Pharmaceutical Education and Research, Jamia Hamdard, Delhi, New Delhi, 110 062, India; Department of Pharmaceutics, SGT College of Pharmacy, SGT University, Haryana, Gurugram, 122 505, India</t>
  </si>
  <si>
    <t>Behura A.K., Mohanty C.P., Singh M.R., Kumar A., Linul E., Rajak D.K.</t>
  </si>
  <si>
    <t>Materials</t>
  </si>
  <si>
    <t>10.3390/ma15072541</t>
  </si>
  <si>
    <t>School of Mechanical Engineering, Vellore Institute of Technology, TN, Vellore, 632014, India; Department of Mechanical Engineering, Silicon Institute of Technology, OD, Bhubaneswar, 751024, India; Department of Mechanical Engineering, Shree Guru Gobind Singh Tricentenary University, HR, Gurugram, 122505, India; Department of Mechanics and Strength of Materials, Politehnica University Timisoara, Timisoara, 300222, Romania; Department of Mechanical Engineering, G. H. Raisoni Institute of Business Management, MH, Jalgaon, 425002, India</t>
  </si>
  <si>
    <t>Singh G., Kainth H.S., Singh G., Rani N., Duggal H., Upmanyu A., Bhalla A., Kumar S., Mehta D.</t>
  </si>
  <si>
    <t>Measurement of uranium in phosphate fertilizers for groundwater contamination employing X-ray and γ-ray spectroscopic techniques</t>
  </si>
  <si>
    <t>Journal of Radioanalytical and Nuclear Chemistry</t>
  </si>
  <si>
    <t>10.1007/s10967-022-08269-2</t>
  </si>
  <si>
    <t>Department of Physics, Punjabi University, Patiala, 147002, India; Department of Basic and Applied Sciences, Punjabi University, Patiala, 147002, India; Department of Physics, Shree Guru Gobind Singh Tricentenary University, Gurgaon, 122505, India; Department of Physics, Panjab University, Chandigarh, 160014, India; Institute of Engineering and Technology, Chitkara University, Rajpura, 140401, India; Department of Physics, D.A.V. College, Jalandhar, 144008, India; Department of Physics, Goswami Ganesh Dutta Sanatan Dharma College, Sector-32 C, Chandigarh, India</t>
  </si>
  <si>
    <t>Sharda S., Sharma E., Aly K.A., Dahshan A., Sharma P.</t>
  </si>
  <si>
    <t>Thermo-induced changes in the optical linearity and nonlinearity of Dy doped (GeSe 2)80(Sb 2 Se 3)20 thin films</t>
  </si>
  <si>
    <t>Optical and Quantum Electronics</t>
  </si>
  <si>
    <t>10.1007/s11082-022-03653-4</t>
  </si>
  <si>
    <t>Department of Physics, Faculty of Science, Shree Guru Gobind Singh Tricentenary University, Haryana, Gurugram, 122505, India; Department of Physics and Materials Science, Jaypee University of Information Technology, Waknaghat, H.P., Solan, 173234, India; Department of Physics, Faculty of Science, Al-Azhar University, Assiut Branch, Assiut, Egypt; Department of Physics, Faculty of Science and Arts, Jeddah University, Jeddah, Saudi Arabia; Department of Physics, Faculty of Science, King Khalid University, P.O. Box 9004, Abha, Saudi Arabia; Department of Physics, Faculty of Science, Port Said University, Port Said, Egypt; Applied Science Department, National Institute of Technical Teachers Training and Research, Sector 26, Chandigarh, 160019, India</t>
  </si>
  <si>
    <t>Gandam P.K., Chinta M.L., Pabbathi N.P.P., Velidandi A., Sharma M., Kuhad R.C., Tabatabaei M., Aghbashlo M., Baadhe R.R., Gupta V.K.</t>
  </si>
  <si>
    <t>Corncob-based biorefinery: A comprehensive review of pretreatment methodologies, and biorefinery platforms</t>
  </si>
  <si>
    <t>Journal of the Energy Institute</t>
  </si>
  <si>
    <t>10.1016/j.joei.2022.01.004</t>
  </si>
  <si>
    <t>Integrated Biorefinery Research Laboratory, Department of Biotechnology, National Institute of Technology, Telangana state, Warangal, India; Stem cell research laboratory, Department of Biotechnology, National Institute of technology, Telangana state, Warangal, India; Department of Applied Biology, University of Science and Technology, Meghalaya, 793101, India; Shree Guru Gobind Singh Tricentenary University, Haryana, Gurugram, 122505, India; Higher Institution Centre of Excellence (HICoE), Institute of Tropical Aquaculture and Fisheries (AKUATROP), Universiti Malaysia Terengganu, Kuala Nerus, Terengganu, 21030, Malaysia; Henan Province Engineering Research Center for Forest Biomass Value-added Products, School of Forestry, Henan Agricultural University, Henan, Zhengzhou, China; Department of Mechanical Engineering of Agricultural Machinery, Faculty of Agricultural Engineering and Technology, College of Agriculture and Natural Resources, University of Tehran, Karaj, Iran; Biorefining and Advanced Materials Research Center, SRUC, Kings Buildings, West Mains Road, Edinburgh, EH9 3JG, United Kingdom; Center for Safe and Improved Food, SRUC, Kings Buildings, West Mains Road, Edinburgh, EH9 3JG, United Kingdom; Biofuel Research Team (BRTeam), Terengganu, Malaysia</t>
  </si>
  <si>
    <t>Anunciação L., Squires J., Landeira-Fernandez J., Singh A.</t>
  </si>
  <si>
    <t>Journal of Neurosciences in Rural Practice</t>
  </si>
  <si>
    <t>10.1055/s-0041-1741503</t>
  </si>
  <si>
    <t>Department Of Psychology, Pontifical Catholic University Of Rio De Janeiro, Rio de Janeiro, Brazil; College Of Education, University Of Oregon, Eugene, OR, United States; Academic Council On The United Nations (UN) System, Sgt University, Haryana, Gurugram, India</t>
  </si>
  <si>
    <t>Arora M., Khurana C., Saluja P., Dave A.</t>
  </si>
  <si>
    <t>Tzu Chi Medical Journal</t>
  </si>
  <si>
    <t>10.4103/tcmj.tcmj_45_21</t>
  </si>
  <si>
    <t>Department of Oral Pathology, SGT University, Haryana, Gurugram, India; Department of Public Health Dentistry, SGT University, Gurugram, India</t>
  </si>
  <si>
    <t>Neurochemical Research</t>
  </si>
  <si>
    <t>10.1007/s11064-021-03496-7</t>
  </si>
  <si>
    <t>Juneja K.</t>
  </si>
  <si>
    <t>Design of a Novel Weighted-Multicriteria Analysis Model for Effective Test Case Prioritization for Network and Robotic Projects</t>
  </si>
  <si>
    <t>10.1007/s11277-021-09251-z</t>
  </si>
  <si>
    <t>Department of Computer Science and Engineering, Faculty of Engineering &amp; Technology, SGT University, Haryana, Gurugram, India</t>
  </si>
  <si>
    <t>Deshmukh S.K., Sridhar K.R., Saxena S., Gupta M.K.</t>
  </si>
  <si>
    <t>Recent advances in the discovery of bioactive metabolites from xylaria hill ex schrank</t>
  </si>
  <si>
    <t>Biology, Cultivation and Applications of Mushrooms</t>
  </si>
  <si>
    <t>10.1007/978-981-16-6257-7_3</t>
  </si>
  <si>
    <t>TERI-Deakin Nano Biotechnology Centre, The Energy and Resources Institute, New Delhi, India; Department of Biosciences, Mangalore University, Mangalagangotri, Mangalore, Karnataka, India; Centre for Environmental Studies, Yenepoya (Deemed to be University), Mangalore, Karnataka, India; Department of Biotechnology, Thapar Institute of Engineering and Technology (Deemed to be a University), Patiala, Punjab, India; AGPharm Bio-Innovations LLP, STEP-TIET, Patiala, Punjab, India; SGT College of Pharmacy, SGT University, Gurugram, Haryana, India</t>
  </si>
  <si>
    <t>Garg S., Verma U., Suri A., Aulakh K.K., Aneja P.S., Kaur N.</t>
  </si>
  <si>
    <t>Morphometric analysis and types of articular facets on human dry tali and calcanei of North Indian origin</t>
  </si>
  <si>
    <t>Biomedicine (India)</t>
  </si>
  <si>
    <t>10.51248/.v42i1.959</t>
  </si>
  <si>
    <t>Department of Anatomy (FMHS), SGT University, Budhera, Haryana, Gurugram, India; Department of Anatomy, PGIMS, Haryana, Rohtak, India; Department of Biochemistry (FMHS), SGT University, Budhera, Haryana, Gurugram, India; Deptt of Physiology, SGT University, Budhera, Haryana, Gurugram, India</t>
  </si>
  <si>
    <t>Sharma A., Verma N., Chaturvedi S., Prasad N., Rastogi V.</t>
  </si>
  <si>
    <t>A Review on Polymeric Invasive and Non-Invasive Nanocarriers Assisted Transdermal Drug Delivery for Improved Penetration and Bioavailability</t>
  </si>
  <si>
    <t>Drug Delivery Letters</t>
  </si>
  <si>
    <t>10.2174/2210303112666220107113135</t>
  </si>
  <si>
    <t>School of Pharmaceutical Sciences, Faculty of Pharmacy, IFTM University, Uttar Pradesh, Moradabad, India; Pharmacy Academy, Faculty of Pharmacy, IFTM University, Uttar Pradesh, Moradabad, India; Institute of Pharmaceutical Research, GLA University, Uttar Pradesh, Mathura, India; SGT College of Pharmacy, SGT University, Gurugram-Badli Road, Budhera, Haryana, Gurugram, India; Teerthanker Mahaveer College of Pharmacy, Teerthanker Mahaveer University, U.P, Moradabad, 244001, India</t>
  </si>
  <si>
    <t>Kumar N., Malik S.C., Nandal N.</t>
  </si>
  <si>
    <t>STOCHASTIC ANALYSIS OF A REPAIRABLE SYSTEM OF NON-IDENTICAL UNITS WITH PRIORITY AND CONDITIONAL FAILURE OF REPAIRMAN</t>
  </si>
  <si>
    <t>Reliability: Theory and Applications</t>
  </si>
  <si>
    <t>10.24412/1932-2321-2022-167-123-133</t>
  </si>
  <si>
    <t>Department of Mathematics, SGT University, Gurugram, India; Department of Statistics, M.D. University, Rohtak, India</t>
  </si>
  <si>
    <t>Basak S., Bhattacharya S., Gangopadhyay M.R., Jaman N., Rangarajan R., Sami M.</t>
  </si>
  <si>
    <t>The paradigm of warm quintessential inflation and spontaneous baryogenesis</t>
  </si>
  <si>
    <t>Journal of Cosmology and Astroparticle Physics</t>
  </si>
  <si>
    <t>10.1088/1475-7516/2022/03/063</t>
  </si>
  <si>
    <t>School Of Physics, Indian Institute Of Science Education And Research Thiruvananthapuram, Maruthamala PO, Vithura, Kerala, Thiruvananthapuram, 695551, India; Centre For Strings, Gravitation And Cosmology, Department Of Physics, Indian Institute Of Technology Madras, Chennai, 600036, India; Centre For Theoretical Physics, Jamia Millia Islamia, New Delhi, 110025, India; Centre For Cosmology And Science Popularization(CCSP), Sgt University, Gurugram, Delhi-NCR, 122505, India; Center For Theoretical Physics, Eurasian National University, Astana, 010008, Kazakhstan; Mathematical And Physical Sciences Division, School Of Arts And Sciences, Ahmedabad University, Ahmedabad, 380009, India; Dipartimento Di Fisica E Astronomia Galileo Galilei, Università Di Padova, Padova, 35131, Italy; Infn, Sezione Di Padova, Padova, 35131, Italy</t>
  </si>
  <si>
    <t>Gupta P., Shah D., Bedi N., Galagali P., Dalwai S., Agrawal S., John J.J., Mahajan V., Meena P., Mittal H.G., Narmada S., Smilie C., Ramanan P.V., Evans Y.N., Goel S., Mehta R., Mishra S., Pemde H., Basavaraja G.V., Parekh B.J., Rich M., Kurkure P., Narain N.P., Vasudev A., Sudhakar G., Dabhadkar S., Kesavan A., Gupta R.K., Bhadra A., Patil G., Jadhav P., Kumar R., Sharma M., Mehta V.C., Agrawal D., Krishnan G., IAP Guideline Committee on Digital Wellness and Screen Time in Infants, Children and Adolescents</t>
  </si>
  <si>
    <t>Indian Pediatrics</t>
  </si>
  <si>
    <t>10.1007/s13312-022-2477-6</t>
  </si>
  <si>
    <t>Department of Pediatrics, University College of Medical Sciences and GTB Hospital, Dilshad Garden, Delhi, 110 095, India; Department of Pediatrics, SGT Medical College Hospital and Research Institute, Haryana, Gurugram, India; Department of Pediatrics, Bengaluru Adolescent Care and Counselling Centre, Bengaluru, India; Department of Pediatrics, New Horizons Child Development Centre, Maharashtra, Mumbai, India; Department of Pediatrics, Ekta Institute of Child Health, Raipur, India; Department of Pediatrics, Believers Church Medical College Hospital, Kerala, Thiruvalla, India; Department of Pediatrics, Government Medical College Chandigarh, Chandigarh, India; Department of Pediatrics, ABVIMS and Dr RML Hospital, New Delhi, India; Department of Pediatrics, Nalam Medical Centre and Hospital, Sathuvachari, Vellore, India; Department of Pediatrics, Regional Institute of Medical Sciences, Manipur, Imphal, India; Department of Pediatrics, Sri Ramachandra Institute of Higher Education and Research, Tamil Nadu, Chennai, India; Department of Pediatrics, University of Washington Seattle Campus: University of Washington, Seattle, United States; Department of Pediatrics, Computer and Medical Informatics Chapter of IAP, Vadodara, India; Department of Pediatrics, World Health Organization Regional Office for South-East Asia, Delhi, India; Department of Pediatrics, Tata Main Hospital, Jamshedpur, India; Department of Pediatrics, Lady Hardinge Medical College, New Delhi, India; Department of Pediatrics, Indian Academy of Pediatrics, Maharashtra, Mumbai, India; Department of Pediatrics, Harvard Medical School, Boston, MA, United States</t>
  </si>
  <si>
    <t>Mustafa N.H., Sekar M., Fuloria S., Begum M.Y., Gan S.H., Rani N.N.I.M., Ravi S., Chidambaram K., Subramaniyan V., Sathasivam K.V., Jeyabalan S., Uthirapathy S., Ponnusankar S., Lum P.T., Bhalla V., Fuloria N.K.</t>
  </si>
  <si>
    <t>10.3390/molecules27062032</t>
  </si>
  <si>
    <t>Department of Pharmaceutical Chemistry, Faculty of Pharmacy and Health Sciences, Royal College of Medicine Perak, Universiti Kuala Lumpur, Ipoh, 30450, Malaysia; Faculty of Pharmacy, AIMST University, Bedong, 08100, Malaysia; Department of Pharmaceutics, College of Pharmacy, King Khalid University, Abha, 61421, Saudi Arabia; School of Pharmacy, Monash University Malaysia, Bandar Sunway, Kuala Lumpur, 47500, Malaysia; Faculty of Pharmacy and Health Sciences, Royal College of Medicine Perak, Universiti Kuala Lumpur, Ipoh, 30450, Malaysia; Department of Chemistry, Karpagam Academy of Higher Education, Tamil Nadu, Coimbatore, 641021, India; Department of Pharmacology, College of Pharmacy, King Khalid University, Abha, 62529, Saudi Arabia; Faculty of Medicine, Bioscience and Nursing, MAHSA University, Jalan SP 2, Bandar Saujana Putra, Jenjarom, 42610, Malaysia; Faculty of Applied Sciences, AIMST University, Bedong, Sungai Petani, 08100, Malaysia; Department of Pharmacology, Sri Ramachandra Faculty of Pharmacy, Sri Ramachandra Institute of Higher Education and Research (DU), Porur, Tamil Nadu, Chennai, 600116, India; Faculty of Pharmacy, Tishk International University, Erbil, Kurdistan Region, 44001, Iraq; Department of Pharmacy Practice, JSS College of Pharmacy, JSS Academy of Higher Education &amp; Research, Tamil Nadu, Ooty, 643001, India; SGT College of Pharmacy, SGT University, Haryana, Gurugram, 122505, India; Center for Transdisciplinary Research, Department of Pharmacology, Saveetha Institute of Medical and Technical Sciences, Saveetha Dental College and Hospital, Saveetha University, Tamil Nadu, Chennai, 600077, India</t>
  </si>
  <si>
    <t>Goswamy A., Hans M., Hans V.M., Sheokand V., Grover H.S.</t>
  </si>
  <si>
    <t>Journal of Oral Biology and Craniofacial Research</t>
  </si>
  <si>
    <t>10.1016/j.jobcr.2022.03.006</t>
  </si>
  <si>
    <t>Private Practitioner, Jammu &amp; Kashmir180001, India; ESIC Medical College &amp; Hospital, Faridabad, India; Faculty of Dental Sciences, SGT University, Gurugram, India; Private Practitioner, Delhi, 110027, India</t>
  </si>
  <si>
    <t>Jha S., Malviya R., Fuloria S., Sundram S., Subramaniyan V., Sekar M., Sharma P.K., Chakravarthi S., Wu Y.S., Mishra N., Meenakshi D.U., Bhalla V., Djearamane S., Fuloria N.K.</t>
  </si>
  <si>
    <t>Polymers</t>
  </si>
  <si>
    <t>10.3390/polym14051037</t>
  </si>
  <si>
    <t>Department of Pharmacy, SMAS, Galgotias University, UP, Greater Noida, 201310, India; Faculty of Pharmacy &amp; Centre of Excellence for Biomaterials Engineering, AIMST University, Kedah, 08100, Malaysia; Faculty of Medicine, Bioscience and Nursing, MAHSA University, Jalan SP 2, Bandar Saujana Putra, Jenjarom, 42610, Malaysia; Department of Pharmaceutical Chemistry, Faculty of Pharmacy and Health Sciences, Royal College of Medicine Perak, Universiti Kuala Lumpur, Ipoh, 30450, Malaysia; Accurate College of Pharmacy, Knowledge Park-III, Greater Noida, 201306, India; Department of Biological Sciences, School of Medical and Life Sciences, Centre for Virus and Vaccine Research, Sunway University, Subang Jaya, 47500, Malaysia; College of Pharmacy, National University of Science and Technology, Muscat, 130, Oman; SGT College of Pharmacy, SGT University, Budhera, Gurugram, 122505, India; Department of Biomedical Science, Faculty of Science, Universiti Tunku Abdul Rahman, Perak, Kampar, 31900, Malaysia; Center for Transdisciplinary Research, Department of Pharmacology, Saveetha Institute of Medical and Technical Sciences, Saveetha Dental College and Hospital, Saveetha University, Chennai, 600077, India</t>
  </si>
  <si>
    <t>Singh N.P., Panwar V., Aggarwal N.P., Chhabra S.K., Gupta A.K., Ganguli A.</t>
  </si>
  <si>
    <t>Indian Journal of Critical Care Medicine</t>
  </si>
  <si>
    <t>10.5005/jp-journals-10071-24124</t>
  </si>
  <si>
    <t>Faculty of Medicine and Health Sciences, SGT Medical College Hospital and Research Institute, Haryana, Gurugram, India; Department of Gastroenterology, Artemis Institute of Health Sciences, Haryana, Gurugram, India; Department of Nephrology, Max Super Speciality Hospital, Uttar Pradesh, Ghaziabad, India; Department of Nephrology, Max Super Speciality Hospital, Patparganj, New Delhi, India; Department of Nephrology, Georgetown University, Washington, DC, United States</t>
  </si>
  <si>
    <t>Selvaraj D., Dawar R., Sivakumar P.K., Devi A.</t>
  </si>
  <si>
    <t>10.1515/hmbci-2021-0062</t>
  </si>
  <si>
    <t>Department of Biochemistry, Vardhman Mahavir Medical College, Safdarjung Hospital, New Delhi, India; Department of Biochemistry, Sgt University, Gurgaon, India; Lthps Unit, Indraprastha Apollo Hospitals, New Delhi, India; Department of Biochemistry, Dr Rajendra Prasad Government Medical College Tanda, Kangra, India</t>
  </si>
  <si>
    <t>Suri A., Kaushik P., Yadav B.B., Singh N.K., Bansal S.K., Kumari M.</t>
  </si>
  <si>
    <t>10.1515/hmbci-2021-0060</t>
  </si>
  <si>
    <t>Department of Biochemistry, Sgt University, Haryana, Gurugram, India; Department of Biochemistry, Shree Guru Gobind Singh Tricentenary University, Faculty of Medicine and Health Sciences, Haryana, Gurgaon, India; Department of Biochemistry, Sgt University, Haryana, Gurgaon, India; Department of Biochemistry, Sgt University, Faculty of Medicine and Health Sciences, Haryana, Gurgaon, India</t>
  </si>
  <si>
    <t>Arora S., Pacif S.K.J., Parida A., Sahoo P.K.</t>
  </si>
  <si>
    <t>Bulk viscous matter and the cosmic acceleration of the universe in f(Q,T) gravity</t>
  </si>
  <si>
    <t>Journal of High Energy Astrophysics</t>
  </si>
  <si>
    <t>10.1016/j.jheap.2021.10.001</t>
  </si>
  <si>
    <t>Department of Mathematics, Birla Institute of Technology and Science-Pilani, Hyderabad Campus, Hyderabad, 500078, India; Centre for Cosmology and Science Popularization (CCSP), SGT University, Gurugram, Delhi-NCR, Haryana, 122505, India; International College of Liberal Arts, Yamanashi Gakuin University, Yamanashi, 400-0805, Japan</t>
  </si>
  <si>
    <t>Asri S., Akram M.R., Hasan M.M., Asad Khan F.M., Hashmi N., Wajid F., Ullah I.</t>
  </si>
  <si>
    <t>International Journal of Health Planning and Management</t>
  </si>
  <si>
    <t>10.1002/hpm.3311</t>
  </si>
  <si>
    <t>Faculty of Medicine and Health Sciences (FMHS), Shree Guru Gobind Singh Tricentenary Medical College, Haryana, India; Sheikh Zayed Medical College and Hospital, Punjab, Pakistan; Department of Biochemistry and Molecular Biology, Faculty of Life Science, Mawlana Bhashani Science and Technology University, Tangail, Bangladesh; Dow University of Health Sciences, Karachi, Pakistan; Karachi Medical and Dental College, Karachi, Pakistan; Jinnah Sindh Medical University, Karachi, Pakistan; California Institute of Behavioral Neurosciences and Psychology, Fairfield, CA, United States; Kabir Medical College, Gandhara University, Peshawar, Pakistan</t>
  </si>
  <si>
    <t>Joshi B., Lemtur S., Humtsoe M., Verma K., Kumawat R.K., Kushwaha P., Kumar A., Srivastav K.V.V., Srivastava A., Shrivastava P.</t>
  </si>
  <si>
    <t>International Journal of Legal Medicine</t>
  </si>
  <si>
    <t>10.1007/s00414-021-02662-4</t>
  </si>
  <si>
    <t>Department of Forensic Science, Faculty of Science, SGT University, Haryana, Gurugram, 122505, India; Crime Scene Management Division, Forensic Science Laboratory, Govt. of NCT of Delhi, Delhi, 110085, India; DNA Division, State Forensic Science Laboratory, Rajasthan, Jaipur, 302016, India; DNA Fingerprinting Unit, State Forensic Science Laboratory, Department of Home (Police), Govt. of MP, Sagar, 470001, India; Dr. A.P.J. Abdul Kalam Institute of Forensic Science &amp; Criminology, Bundelkhand University, U.P, Jhansi, 284128, India</t>
  </si>
  <si>
    <t>Kumar L., Verma N., Sehrawat H., Tomar R., Kumar R., Chandra R.</t>
  </si>
  <si>
    <t>Successive oxidation-condensation reactions using a multifunctional gold-supported nanocomposite (Au/MgCe-HDO)</t>
  </si>
  <si>
    <t>10.1039/d1nj05690e</t>
  </si>
  <si>
    <t>Drug Discovery &amp; Development Laboratory, University of Delhi, Department of Chemistry, Delhi, 110007, India; Department of Chemistry, SGT University, Faculty of Science, Gurugram, India; Department of Chemistry, University of Delhi, Kirori Mal College, Delhi, 110007, India; Dr B. R. Ambedkar, University of Delhi, Centre for Biomedical Research, Delhi, 110007, India</t>
  </si>
  <si>
    <t>Bendi A., Dharma Rao G.B., Sharma N., Tomar R., Singh L.</t>
  </si>
  <si>
    <t>Solvent-Free Synthesis of Glycoside Annulated 1,2,3-Triazole Based Dihydropyrimidinones using Copper Ferrite Nanomaterials as Heterogeneous Catalyst and DFT Studies</t>
  </si>
  <si>
    <t>10.1002/slct.202103910</t>
  </si>
  <si>
    <t>Department of Chemistry, Faculty of Science, Shree Guru Gobind Singh Tricentenary University, Haryana, Gurugram, 122505, India; Department of Chemistry, Kommuri Pratap Reddy Institute of Technology, Hyderabad, 500088, TS, India</t>
  </si>
  <si>
    <t>Singh R., Saluja P., Madan A.</t>
  </si>
  <si>
    <t>10.4103/jomfp.jomfp_210_22</t>
  </si>
  <si>
    <t>Department of Oral Pathology, Faculty of Dental Sciences, SGT University, Haryana, Gurugram, India; Dr. Ajay Madan, Fellow Minimal Access Surgery, BL Kapoor Hospital, New Delhi, India</t>
  </si>
  <si>
    <t>Kumar S., Kumar S., Arya V., Bootwala F., Ranganathan V., Thakker R., Hameed A., Saxena S.</t>
  </si>
  <si>
    <t>10.4103/jomfp.jomfp_444_20</t>
  </si>
  <si>
    <t>Department of Oral and Maxillofacial Surgery, Faculty of Dental Sciences, SGT University, Haryana, Gurugram, India; Department of Oral and Maxillofacial Pathology, ESIC Dental College and Hospital, New Delhi, India</t>
  </si>
  <si>
    <t>Waziri A., Bharti C., Aslam M., Jamil P., Mirza M.O., Javed M.N., Pottoo U., Ahmadi A., Alam M.S.</t>
  </si>
  <si>
    <t>Anti-Cancer Agents in Medicinal Chemistry</t>
  </si>
  <si>
    <t>10.2174/1871520621666210514000615</t>
  </si>
  <si>
    <t>University School of Biotechnology, Guru Gobind Singh Indraprastha University, Delhi, India; School of Medical and Allied Sciences, K.R. Mangalam University, Sohna Road, Haryana, Gurgaon, 122103, India; Faculty of Pharmacy, AL Hawash Private University, Homs, Syrian Arab Republic; Faculty of Dentistry, Jamia Millia Islamia, New Delhi, India; Department of Pharmaceutics, Faculty of Pharmacy, Jamia Hamdard, New Delhi, India; Department of Food Science &amp; Technology, School of Applied Sciences &amp; Technology, University of Kashmir, J.K, India; Pharmaceutical Sciences Research Center, Faculty of Pharmacy, Mazandaran University of Medical Sciences, Sari, Iran; NIMS Institute of Pharmacy, NIMS University, NH-11C, Delhi - Jaipur Expy, Shobha Nagar, Rajasthan, Jaipur, India; SGT College of Pharmacy, SGT University, Gurgaon-Badli Road Chandu, Budhera, Haryana, Gurugram, 122505, India</t>
  </si>
  <si>
    <t>Deshmukh S.K., Dufossé L., Chhipa H., Saxena S., Mahajan G.B., Gupta M.K.</t>
  </si>
  <si>
    <t>Journal of Fungi</t>
  </si>
  <si>
    <t>10.3390/jof8020164</t>
  </si>
  <si>
    <t>TERI‐Deakin Nano Biotechnology Centre, The Energy and Resources Institute, Darbari Seth Block, IHC Complex, Lodhi Road, New Delhi, Delhi, 110003, India; Agpharm Bioinnovations LLP, Incubatee Science and Technology Entrepreneurs Park, (STEP), Thapar Institute of Engineering and Technology, Punjab, Patiala, 147004, India; Chimie et Biotechnologie des Produits Naturels (CHEMBIOPRO Lab) &amp; ESIROI Agroalimentaire, Université de la Réunion, 15 Avenue René Cassin, Saint‐Denis, 97744, France; College of Horticulture and Forestry, Agriculture University Kota, Rajasthan, Jhalawar, 322360, India; Department of Biotechnology, Thapar Institute of Engineering and Technology, Punjab, Patiala, 147004, India; HiMedia Laboratories Pvt. Ltd., Maharashtra, Mumbai, 400086, India; SGT College of Pharmacy, SGT University, Haryana, Gurugram, 122505, India</t>
  </si>
  <si>
    <t>Nandal I., Kochar S.P.S., Dahiya A., Kaur R.</t>
  </si>
  <si>
    <t>Role of Intravenous Tranexamic Acid in Reducing Blood Loss during Caesarean Delivery</t>
  </si>
  <si>
    <t>International Medical Journal</t>
  </si>
  <si>
    <t>Department of Obstetrics &amp; Gynaecology, SGT Medical College Gurugram, Haryana, India; Department of Cardiology, Mahatma Gandhi Medical College and Hospital Jaipur, Rajasthan, India</t>
  </si>
  <si>
    <t>Tripathi J.L., Singh S., Khan W.</t>
  </si>
  <si>
    <t>10.14429/dlsj.7.17056</t>
  </si>
  <si>
    <t>AMITY University, Noida, 201 313, India; SGT University, Gurugram, 122 505, India</t>
  </si>
  <si>
    <t>Sharma P., Sharma N., Kashyap G., Bhagat S.</t>
  </si>
  <si>
    <t>First Total Synthesis of the Marine-Derived Anti-inflammatory Natural Product (-)-Herdmanine D through a Steglich Esterification</t>
  </si>
  <si>
    <t>Synlett</t>
  </si>
  <si>
    <t>10.1055/a-1672-3000</t>
  </si>
  <si>
    <t>Organic Synthesis Research Laboratory, ARSD College, University of Delhi, New Delhi, 110021, India; Department of Chemistry, Faculty of Science, Shree Guru Gobind Singh Tricentenary University, Haryana, Gurugram, India</t>
  </si>
  <si>
    <t>Manchanda N., Aggarwal A., Setya S., Talegaonkar S.</t>
  </si>
  <si>
    <t>10.2174/1567205020666230206124155</t>
  </si>
  <si>
    <t>School of Pharmaceutical Sciences, Delhi Pharmaceutical Sciences &amp; Research University, Govt. of NCT of Delhi, New Delhi, 110017, India; Delhi Institute of Pharmaceutical Sciences And Research, Delhi Pharmaceutical Sciences &amp; Research University, Govt. of NCT of Delhi, New Delhi, 110017, India; Department of Pharmacy Practice, SGT College of Pharmacy, SGT University, Haryana, Gurugram, 122505, India</t>
  </si>
  <si>
    <t>Sharma S., Kaur D.</t>
  </si>
  <si>
    <t>Carotid stenting technique and review of literature – What every resident should know</t>
  </si>
  <si>
    <t>Romanian Journal of Neurology/ Revista Romana de Neurologie</t>
  </si>
  <si>
    <t>10.37897/RJN.2022.4.10</t>
  </si>
  <si>
    <t>SGT Medical College, Hospital &amp; Research Institute, Haryana, Gurugram, India; Oral &amp; Maxillofacial Surgery, Saket, New Delhi, India</t>
  </si>
  <si>
    <t>Varinderpal-Singh, Kunal, Bentley A.R., Griffiths H., Barsby T., Bijay-Singh</t>
  </si>
  <si>
    <t>Optical Sensors for Rational Fertilizer Nitrogen Management in Field Crops</t>
  </si>
  <si>
    <t>Input Use Efficiency for Food and Environmental Security</t>
  </si>
  <si>
    <t>10.1007/978-981-16-5199-1_16</t>
  </si>
  <si>
    <t>Department of Soil Science, Punjab Agricultural University, Punjab, Ludhiana, India; Shree Guru Gobind Singh Tricentenary (SGT) University, Gurugram, Budhera, India; Global Wheat Program, International Maize and Wheat Improvement Center (CIMMYT), El Batán, Mexico; Department of Plant Sciences, University of Cambridge, Cambridge, United Kingdom; National Institute of Agricultural Botany, Cambridge, United Kingdom</t>
  </si>
  <si>
    <t>Dutta D., Setya S., Gautam N., Talegaonkar S.</t>
  </si>
  <si>
    <t>Principles of Biomaterials Encapsulation: Volume 1</t>
  </si>
  <si>
    <t>10.1016/B978-0-323-85947-9.00011-X</t>
  </si>
  <si>
    <t>School of Pharmaceutical Sciences, Delhi Pharmaceutical Sciences and Research University, New Delhi, India; SGT College of Pharmacy, SGT University, Haryana, Gurugram, India</t>
  </si>
  <si>
    <t>Yadav B., Richa, Sadadiwala S., Singh M.</t>
  </si>
  <si>
    <t>Acute Kidney Injury Secondary to Abdominal Tuberculosis: A Diagnostic Dilemma-A Case Report</t>
  </si>
  <si>
    <t>Journal of Nepal Paediatric Society</t>
  </si>
  <si>
    <t>10.3126/jnps.v42i2.41608</t>
  </si>
  <si>
    <t>Department of Paediatrics, Faculty of Medical and Health Sciences, SGT University, Gurgaon-Badli Road Chandu, Budhera, Haryana, Gurugram, 122505, India</t>
  </si>
  <si>
    <t>Bhardwaj A., Bhatnagar A., Kumar A.</t>
  </si>
  <si>
    <t>Current trends of application of additive manufacturing in oral healthcare system</t>
  </si>
  <si>
    <t>Advances in Additive Manufacturing: Artificial Intelligence, Nature-Inspired, and Biomanufacturing</t>
  </si>
  <si>
    <t>10.1016/B978-0-323-91834-3.00010-7</t>
  </si>
  <si>
    <t>Department of Periodontology, Faculty of Dental Sciences, SGT University, Haryana, Gurugram, India; Department of Mechanical Engineering, School of Engineering, JECRC University, Rajasthan, Jaipur, India</t>
  </si>
  <si>
    <t>Sehrawat S., Kumar A., Prabhakar M.</t>
  </si>
  <si>
    <t>Substitute for orthognathic surgery using bioprinted bone scaffolds in restoring osseous defects</t>
  </si>
  <si>
    <t>10.1016/B978-0-323-91834-3.00029-6</t>
  </si>
  <si>
    <t>Department of Orthodontics and Dentofacial Orthopedics, Faculty of Dental Science, Shree Guru Gobind Singh Tricentenary University, Haryana, Gurugram, India; Department of Mechanical Engineering, School of Engineering, JECRC University, Rajasthan, Jaipur, India</t>
  </si>
  <si>
    <t>Tiwari B.K., Pandey K.B.</t>
  </si>
  <si>
    <t>Mechanisms involved in prevention of dementia and promotion of healthy aging by resveratrol</t>
  </si>
  <si>
    <t>Plant Bioactives as Natural Panacea against Age-Induced Diseases: Nutraceuticals and Functional Lead Compounds for Drug Development</t>
  </si>
  <si>
    <t>10.1016/B978-0-323-90581-7.00007-4</t>
  </si>
  <si>
    <t>Department of Paramedical Sciences, SGT University, Haryana, Gurugram, India; CSIR-Central Salt &amp; Marine Chemicals Research Institute, Gujarat, Bhavnagar, India</t>
  </si>
  <si>
    <t>Chourasia S., Sharma Y., Asok Nair S., Tyagi A.</t>
  </si>
  <si>
    <t>Materials Today: Proceedings</t>
  </si>
  <si>
    <t>10.1016/j.matpr.2021.11.457</t>
  </si>
  <si>
    <t>Department of Mechanical Engineering, SGT University, Haryana, India</t>
  </si>
  <si>
    <t>Kumari K., Sharma H.K., Chandra S., Kar S.</t>
  </si>
  <si>
    <t>Forecasting foreign tourist arrivals in India using a single time series approach based on rough set theory</t>
  </si>
  <si>
    <t>International Journal of Computing Science and Mathematics</t>
  </si>
  <si>
    <t>10.1504/IJCSM.2022.10053736</t>
  </si>
  <si>
    <t>Department of Mathematics and Statistics, Banasthali Vidyapith, Rajasthan, Jaipur, 304022, India; Department of Mathematics, Shree Guru Gobind Singh Tricentenary University, Gurugram, 122505, India; Department of Mathematics, National Institute of Technology Durgapur, West Bengal713209, India</t>
  </si>
  <si>
    <t>Kapoor K., Grewal M.S., Arya A., Grewal S., Prasad Shetty K.</t>
  </si>
  <si>
    <t>10.14744/eej.2022.42104</t>
  </si>
  <si>
    <t>Department of Conservative Dentistry and Endodontics, Faculty of Dental Sciences, Shree Guru Gobind Singh Tricentenary University, Haryana, India; Department of Orthodontics, Dentofacial Orthopedics, Santosh Dental College, Santosh University, Delhi, India; Department of Clinical Science, Centre of Medical and Bio Allied Health Science Research, College of Dentistry, Ajman University, Al-Jurf, United Arab Emirates</t>
  </si>
  <si>
    <t>Pendro V.S., Jyothish L.S., Kaur D., Sharma S.</t>
  </si>
  <si>
    <t>Comparison of MRS imaging tumor index among high and low grade intra axial brain tumor with histology</t>
  </si>
  <si>
    <t>10.37897/RJN.2022.3.3</t>
  </si>
  <si>
    <t>Department of Neurosurgery, Chirayu Medical College and Hospital, Bhopal, India; Government Medical College and Hospital, Kerala, Thiruvananthapuram, India; SGT Medical College, Hospital &amp; Research Institute, Haryana, Gurugram, India</t>
  </si>
  <si>
    <t>Thakkar A., Kavita, Dash S., Joshi S.K.</t>
  </si>
  <si>
    <t>10.1109/ICCR56254.2022.9996059</t>
  </si>
  <si>
    <t>Department of Computer Science, Chandigarh University, Punjab, Gharuan, India; Faculty of Computer Science and Engineering, Sgt University, Gurugram, 122505, India; Uttaranchal University, Dehradun, India</t>
  </si>
  <si>
    <t>Mudit, Divya K., Joshi S.K., Verma S.</t>
  </si>
  <si>
    <t>10.1109/ICCR56254.2022.9995993</t>
  </si>
  <si>
    <t>Chandigarh University, Department of Computer Science, Punjab, Gharuan, India; Uttaranchal University, Dehradun, 248007, India; Sgt University, Faculty of Computer Science and Engineering, Gurugram, 122505, India</t>
  </si>
  <si>
    <t>Jain S., Dash S., Deorari R., Kavita</t>
  </si>
  <si>
    <t>10.1109/ICCR56254.2022.9995808</t>
  </si>
  <si>
    <t>Singh L., Khare S., Parvez A., Verma S.</t>
  </si>
  <si>
    <t>10.1109/ICCR56254.2022.9995925</t>
  </si>
  <si>
    <t>Chandigarh University, Department of Comp. Science and Engineering, GHARUAN, India; Uttaranchal University, Dehradun, 248007, India; Sgt University, Faculty of Computer Science and Engineering, Gurugram, 122505, India</t>
  </si>
  <si>
    <t>Sharma S., Khare S., Unival V., Verma S.</t>
  </si>
  <si>
    <t>10.1109/ICCR56254.2022.9995973</t>
  </si>
  <si>
    <t>Chandigarh University, Department of Computer Science, Punjab, Gharuan, India; Uttaranchal University, Dehradun, 248007, India; Faculty of Computer Science and Engineering, Sgt University, Gurugram, 122505, India</t>
  </si>
  <si>
    <t>Verma S., Dash S., Joshi A., Kavita</t>
  </si>
  <si>
    <t>10.1109/ICCR56254.2022.9996003</t>
  </si>
  <si>
    <t>Kumar S., Dash S., Vinjamuri L., Kavita</t>
  </si>
  <si>
    <t>Development of an Email System using Java and comparison with other Email Applications</t>
  </si>
  <si>
    <t>10.1109/ICCR56254.2022.9995983</t>
  </si>
  <si>
    <t>Chandigarh University, Department of Computer Science, Punjab, Gharaun, India; Saveetha School of Engineering, Department of Computer Science, Punjab, Gharaun, India; Uttaranchal University, Dehradun, 248007, India; Sgt University, Faculty of Computer Science and Engineering, Gurugram, 122505, India</t>
  </si>
  <si>
    <t>Kishore K., Khare S., Uniyal V., Verma S.</t>
  </si>
  <si>
    <t>10.1109/ICCR56254.2022.9996039</t>
  </si>
  <si>
    <t>Singla S., Damle S.G., Dhindsa A., Garg S., Loomba A., Poddar P.</t>
  </si>
  <si>
    <t>Comparative Efficacy of Bioceramics Apexification in Periradicular Healing and Root-end Calcific Tissue Repair in Immature Traumatized Permanent Anterior Teeth</t>
  </si>
  <si>
    <t>10.5005/jp-journals-10015-2153</t>
  </si>
  <si>
    <t>Department of Pediatric and Preventive Dentistry, Desh Bhagat Dental College Hospital, Desh Bhagat University, Punjab, Gobindgarh, India; Department of Pediatric and Preventive Dentistry, Maharishi Markandeshwar College of Dental Sciences and Research, Maharishi Markandeshwar (Deemed to be University), Haryana, Ambala, India; Department of Pediatric and Preventive Dentistry, Swami Devi Dyal Hospital &amp; Dental College, Haryana, Panchkula, India; Department of Pediatric and Preventive Dentistry, Shree Guru Gobind Singh Tricentenary University, Haryana, Gurugram, India</t>
  </si>
  <si>
    <t>Bendi A., Rao G.B.D.</t>
  </si>
  <si>
    <t>Applications of Transesterification in the Synthesis of Commercial and Noncommercial β-Ketoesters/Esters, Medicinally Important Heterocycles and Production of Biodiesel</t>
  </si>
  <si>
    <t>Current Organic Chemistry</t>
  </si>
  <si>
    <t>10.2174/1385272827666221124105730</t>
  </si>
  <si>
    <t>Department of Chemistry, Faculty of Science, SGT University, Haryana, Gurugram, 122505, India; Department of Chemistry, Kommuri Pratap Reddy Institute of Technology, TS, Hyderabad, 500088, India</t>
  </si>
  <si>
    <t>Singh M., Rehman A., Hassan N., Anfey Faheem A., Das A., Rahman M., Ansari M.J., Sharma N., Dudeja M., Aqil M., Mirza M.A., Iqbal Z.</t>
  </si>
  <si>
    <t>Exploration of a W/O Nanoemulsion for Antibiofilm Activity against Cariogenic Enterococcus faecalis</t>
  </si>
  <si>
    <t>10.1021/acsomega.2c03180</t>
  </si>
  <si>
    <t>Department of Pharmaceutics, School of Pharmaceutical Education and Research (SPER), Jamia Hamdard, New Delhi, 110062, India; Department of Microbiology, Hamdard Institute of Medical Science and Research (HIMSR), Jamia Hamdard, New Delhi, 110062, India; Department of Pharmaceutics and Industrial Pharmacy, College of Pharmacy, Taif University, Taif, 21944, Saudi Arabia; Department of Pharmaceutics, College of Pharmacy, Prince Sattam Bin Abdulaziz University, Al-Kharj, 16273, Saudi Arabia; Department of Dentistry, HIMSR &amp; HakimAbdul Hamid (HAH) Centenary Hospital, Jamia Hamdard, New Delhi, 110062, India; Department of Pharmaceutics, SGT College of Pharmacy, SGT University, Gurugram, 122505, India</t>
  </si>
  <si>
    <t>10.1021/acsomega.2c06727</t>
  </si>
  <si>
    <t>Department of Applied Chemistry, Delhi Technological University, Delhi, 110042, India; Department of Chemistry, Faculty of Science, Sgt University, Haryana, Gurugram, 122505, India</t>
  </si>
  <si>
    <t>Aarya D.D., Rajoria Y.K., Gupta N., Raghav Y.S., Rathee R., Boadh R., Kumar A.</t>
  </si>
  <si>
    <t>Selling price, time dependent demand and variable holding cost inventory model with two storage facilities</t>
  </si>
  <si>
    <t>10.1016/j.matpr.2022.01.111</t>
  </si>
  <si>
    <t>Department of Mathematics, Acharya Narendra Dev College, University of Delhi, India; Department of the Mathematics, School of Basic and Applied Science, K. R. Mangalam University, Sohna Road Gurugram, Haryana122103, India; Amity School of Business, Amity University, Uttar Pradesh, Noida, 201313, India; Department of Mathematics, Faculty of Science, Jazan University45142, Saudi Arabia; Department of Electrical Engineering, DPG Institute of Technology and Management, Haryana, Gurgaon, 122001, India; Department of Mechanical Engineering, Faculty of Engineering and Technology, Shree Guru Govind Singh Tricentenary University, Haryana, Gurugram, 122505, India</t>
  </si>
  <si>
    <t>Khurana A.K.</t>
  </si>
  <si>
    <t>Oculo-cardiac and other oculo-visceral reflexes</t>
  </si>
  <si>
    <t>Indian Journal of Clinical and Experimental Ophthalmology</t>
  </si>
  <si>
    <t>10.18231/j.ijceo.2022.090</t>
  </si>
  <si>
    <t>Dept. of Ophthalmology, SGT Medical College, Hospital &amp; Research Institute, Haryana, Gurugram, India</t>
  </si>
  <si>
    <t>Bansal S., Kaushal S., Gupta D., Jain V.</t>
  </si>
  <si>
    <t>On Microstructure and Cavitation Erosion Behavior Of Microwave-Synthesized Ni-Al2O3-Based Composite Claddings</t>
  </si>
  <si>
    <t>Surface Review and Letters</t>
  </si>
  <si>
    <t>10.1142/S0218625X22400066</t>
  </si>
  <si>
    <t>Mechanical Engineering Department, Shree Guru Gobind Singh Tricentenary University, Haryana, Gurugram, India; Mechanical Engineering Department, Gulzar Group of Institutions, Punjab, Khanna, India; Mechanical Engineering Department, Thapar Institute of Engineering and Technology, Punjab, Patiala, India</t>
  </si>
  <si>
    <t>Gupta N., Saini C.P., Dangi A., Akhtar M.T.</t>
  </si>
  <si>
    <t>Unified AHP-TOPSIS and DEA technique for the adoption and performance evaluation of green transportation alternatives in India</t>
  </si>
  <si>
    <t>International Journal of Vehicle Design</t>
  </si>
  <si>
    <t>10.1504/ijvd.2022.127019</t>
  </si>
  <si>
    <t>Amity School of Business, Amity University, Uttar Pradesh, Noida, 201313, India; School of Commerce and Management, Manav Rachna University, Faridabad, India; Faculty of Commerce and Management, SGT University, Gurugram, 122006, India; Department of Public Health, Saudi Electronics University, Jeddah, 682507, Saudi Arabia</t>
  </si>
  <si>
    <t>Singh J., Kaur P., Singh P., Verma N.K., Kaur M., Raheja S.G.</t>
  </si>
  <si>
    <t>Successful Implementation of World`s Largest Health Insurance Scheme (Ayushman Bharat) at an Indian Tertiary Care Center-Our 3 Year Experience</t>
  </si>
  <si>
    <t>Journal of Pharmaceutical Negative Results</t>
  </si>
  <si>
    <t>10.47750/pnr.2022.13.S07.278</t>
  </si>
  <si>
    <t>BSA Hospital &amp; Medical College, Rohini, New Delhi, India; Orthodontics, Santosh Deemed to be University, Uttar Pradesh, India; Indian School of Business, Punjab, Mohali, India; Rejoice Healthcare Foundation, Rajouri Garden, New Delhi, India; Department of Periodontology, SGT University, Gurugram, India; Dept. of Anaesthesia, Ayushman Bharat, VMMC, Safdarjung Hospital, New Delhi, India</t>
  </si>
  <si>
    <t>Mall S.K., Yadav T., Waziri A., Alam M.S.</t>
  </si>
  <si>
    <t>Treatment opportunities with Fernandoa adenophylla and recent novel approaches for natural medicinal phytochemicals as a drug delivery system</t>
  </si>
  <si>
    <t>Exploration of Medicine</t>
  </si>
  <si>
    <t>10.37349/EMED.2022.00111</t>
  </si>
  <si>
    <t>NIMS Institute of Pharmacy, NIMS University, Rajasthan, Jaipur, 303121, India; Department of Pharmaceutics, NIMS Institute of Pharmacy, NIMS University, Rajasthan, Jaipur, 303121, India; Department of Biotechnology, University School of Biotechnology, Guru Gobind Singh Indraprastha University, Delhi, 110078, India; Department of Pharmaceutics, SGT College of Pharmacy, SGT University, Gurgaon, 122505, India</t>
  </si>
  <si>
    <t>Grewal S., Promila, Kumari S., Goel S., Yashveer S.</t>
  </si>
  <si>
    <t>Nanotechnology in Agriculture and Environmental Science</t>
  </si>
  <si>
    <t>10.1201/9781003323945-18</t>
  </si>
  <si>
    <t>Department of Bio and Nanotechnology, Guru Jambheshwar University of Science and Technology, Haryana, Hisar, 125011, India; Faculty of Agricultural sciences, SGT University, Haryana, Gurugram, 122505, India; Department of Molecular Biology, Biotechnology and Bioinformatics, College of Basic Sciences, CCSHAU, Haryana, Hisar, 125 004, India</t>
  </si>
  <si>
    <t>Jain P., Alex T.S., Singh M., Hassan N., Mirza M.A., Iqbal Z.</t>
  </si>
  <si>
    <t>Drug Delivery Systems for Metabolic Disorders</t>
  </si>
  <si>
    <t>10.1016/B978-0-323-99616-7.00016-5</t>
  </si>
  <si>
    <t>Department of Pharmaceutics, School of Pharmaceutical Education and Research, Jamia Hamdard, New Delhi, India; Department of Pharmaceutics, SGT College of Pharmacy, SGT University, Gurugram, India</t>
  </si>
  <si>
    <t>Mehra A., Chauhan S., Verma P., Kumar N.</t>
  </si>
  <si>
    <t>10.1016/B978-0-323-99616-7.00029-3</t>
  </si>
  <si>
    <t>Amity Institute for Advanced Research and Studies (Materials and Devices), Amity University, Uttar Pradesh, Noida, India; Amity Institute of Applied Science, Amity University, Uttar Pradesh, Noida, India; Department of Forensic Science, Faculty of Science, SGT University, Haryana, Gurugram, India</t>
  </si>
  <si>
    <t>Sharma V., Pathak K.</t>
  </si>
  <si>
    <t>Advanced drug delivery systems involving mitochondrial disorders</t>
  </si>
  <si>
    <t>10.1016/B978-0-323-99616-7.00012-8</t>
  </si>
  <si>
    <t>SGT College of Pharmacy, Shree Guru Gobind Singh Tricentenary University, Haryana, Gurugram, India; Faculty of Pharmacy, Uttar Pradesh University of Medical Sciences, Uttar Pradesh, Etwaah, India</t>
  </si>
  <si>
    <t>Chaturvedi S., Singla C., Vats V., Dhiman A.</t>
  </si>
  <si>
    <t>Applications of phytopharmaceuticals in targeting metabolic disorders</t>
  </si>
  <si>
    <t>10.1016/B978-0-323-99616-7.00009-8</t>
  </si>
  <si>
    <t>Department of Pharmacology, SGT College of Pharmacy, Haryana, Gurugram, India; Department of Pharmacy, Sushant University erstwhile Ansal University, Haryana, Gurugram, India; Department of Pharmaceutical Sciences, Maharshi Dayanand University, Haryana, Rohtak, India</t>
  </si>
  <si>
    <t>Parate A.S., Hegde P., Duggal S., Arya A., Pawar P.A., Ratheesh M.S.</t>
  </si>
  <si>
    <t>Assessment Of Human Root Dentin's Fracture Resistance To Intra-Canal Calcium Hydroxide, Mineral Trioxide Aggregate, And Calcium Phosphate Cement</t>
  </si>
  <si>
    <t>10.47750/pnr.2022.13.S05.50</t>
  </si>
  <si>
    <t>Department of Dentistry, Government Medical College, MP, Shahdol, India; Conservative Dentistry and Endodontics, Mumbai, India; Department of Prosthodontics and Crown &amp; Bridge, School of Dental Sciences, Sharda University, Greater Noida, India; Dept. of Conservative Dentistry and Endodontics, Faculty of Dental Sciences, SGT University, Gurgaon, India; Department of Conservative Dentistry and Endodontics, M.G.V.'s K.B.H. Dental College and Hospital, Nashik, India; Department of Pediatric and Preventive Dentistry, Sree Anjaneya Institute of Dental Sciences, Kerala, Calicut, India</t>
  </si>
  <si>
    <t>Sihmar S.S., Ramalingam K., Rathi S., Solkhe M., Monu P.</t>
  </si>
  <si>
    <t>Immunohistochemical Expression of Ck8 and Ck18 in Oral Potentially Malignant Disorders and Oral Squamous Cell Carcinoma - A Retrospective Study On 70 Samples</t>
  </si>
  <si>
    <t>10.47750/pnr.2022.13.S04.136</t>
  </si>
  <si>
    <t>Department. of Oral Pathology and Microbiology, Daswani Dental College, Rajasthan, Kota, India; Department of Oral Pathology and Microbiology, Saveetha Dental College and Hospitals, Saveetha Institute of Medical and Technical Sciences, Tamilnadu, Chennai, India; Department of Oral Pathology and Microbiology, Maharaja Ganga Singh College of Dental Sciences, Rajasthan, Sriganganagar, India; Darshan Dental and Oral Cancer Diagnostic and Treatment centre, Haryana, Bhiwani, India; Dept. of Medical Anatomy, SGT Medical College, Haryana, Gurugram, India</t>
  </si>
  <si>
    <t>Yadav M., Yadav R., Vihari N.S.</t>
  </si>
  <si>
    <t>Green HRM And Green Innovation In Indian Pharmaceutical Industry: Mediating Role Of Transformational Leader</t>
  </si>
  <si>
    <t>10.47750/pnr.2022.13.S07.146</t>
  </si>
  <si>
    <t>O.P. Jindal Global University, Haryana, Sonipat, India; SGT University, Haryana, Gurugram, India; Middlesex University, Dubai, United Arab Emirates</t>
  </si>
  <si>
    <t>Yadav M., Yadav R., Tokas S., Farooq R.</t>
  </si>
  <si>
    <t>Environmental Awareness In Indian Pharmaceutical Industry: Role Of Green HRM And Servant Leadership</t>
  </si>
  <si>
    <t>10.47750/pnr.2022.13.S08.201</t>
  </si>
  <si>
    <t>O.P. Jindal Global University, Haryana, Sonipat, India; SGT University, Haryana, Gurugram, India; Sohar University, Oman</t>
  </si>
  <si>
    <t>Yadav S., Bhargava A., Malhotra P., Yadav B.K.</t>
  </si>
  <si>
    <t>RADIOGRAPHIC EVALUATION OF CRESTAL BONE LOSS AROUND PALATALLY POSITIONED IMPLANTS IN ATROPHIC MAXILLA: A PROSPECTIVE CLINICAL STUDY</t>
  </si>
  <si>
    <t>10.47750/pnr.2022.13.S07.134</t>
  </si>
  <si>
    <t>Department of Prosthodontics, Faculty of Dental Science, SGT University, India; Department of Prosthodontics, Santosh Dental College, India</t>
  </si>
  <si>
    <t>Khadria B., Tokas S.</t>
  </si>
  <si>
    <t>Aspirations of Health Professionals in India for Migration Abroad: A Pre-COVID and COVID-Time Comparison of Nurses</t>
  </si>
  <si>
    <t>India Migration Report 2022: Health Professionals Migration</t>
  </si>
  <si>
    <t>10.4324/9781003315124-11</t>
  </si>
  <si>
    <t>Centre for New Initiatives and Research, SGT University, Delhi-NCR, Gurugram, India</t>
  </si>
  <si>
    <t>Khan Z., Azharuddin M., Hussain M.E., Aseem A., Saif A.</t>
  </si>
  <si>
    <t>Study on neuropsychological and neurophysiological functions: acute effect of aerobic exercise training in sleep disturbed collegiates</t>
  </si>
  <si>
    <t>Neuropsychological Trends</t>
  </si>
  <si>
    <t>10.7358/neur-2022-032-khan</t>
  </si>
  <si>
    <t>Centre for Physiotherapy and Rehabilitation Sciences, Jamia Millia Islamia (Central university), New Delhi, India; Faculty of Allied Health Sciences, Shree Guru Gobind Singh Tricentenary University (SGT), Haryana, India</t>
  </si>
  <si>
    <t>Boadh R., Aarya D.D., Dahiya M., Rathee R., Rathee S., Kumar A., Jain S., Rajoria Y.K.</t>
  </si>
  <si>
    <t>10.1016/j.matpr.2022.01.040</t>
  </si>
  <si>
    <t>Department of the Mathematics, School of Basic and Applied Science, K. R. Mangalam University, Sohna Road, Haryana, Gurugram, 122103, India; Department of the Mathematics, Acharya Narendra Dev College, University of Delhi, India; Department of Computer Science &amp; Engineering, Faculty of Engineering and Technology, Shree Guru Govind Singh Tricentenary University, Haryana, Gurugram, 122103, India; University Institute of Engineering &amp; Technology, Maharshi Dayanand University, Haryana, 124001, Rohtak, India; Department of Electrical Engineering, DPG Institute of Technology and Management, Haryana, Gurgaon, 122001, India; Department of Mechanical Engineering, Faculty of Engineering and Technology, Shree Guru Govind Singh Tricentenary University, Haryana, Gurugram, 122103, India; Department of Mathematics, Amity School of Applied Sciences, Amity University Haryana, Gurugram, 122413, India</t>
  </si>
  <si>
    <t>Indira M., Sangeetha N., Krishna Raja P.K., Choudhary A.K., Sharma K.</t>
  </si>
  <si>
    <t>A cross sectional study to determine the knowledge and practices of Pap smear test among women</t>
  </si>
  <si>
    <t>Opuholi Zenskoj Reproduktivnoj Sistemy</t>
  </si>
  <si>
    <t>10.17650/1994-4098-2022-18-2-72-76</t>
  </si>
  <si>
    <t>Department of Obstetrics and Gynecology, Government Erode Medical College and Hospital, Perundurai, Tamilnadu, Erode, 638053, India; Department of Community Medicine, Government Erode Medical College and Hospital, Perundurai, Tamilnadu, Erode, 638053, India; Department of Psychiatry, Government Erode Medical College and Hospital, Perundurai, Tamilnadu, Erode, 638053, India; Department of Pharmacology, Government Erode Medical College and Hospital, Perundurai, Tamilnadu, Erode, 638053, India; Department of Pharmacognosy, SGT College of Pharmacy, SGT University, Haryana, Gurugram, 122505, India</t>
  </si>
  <si>
    <t>Akhtar T., Gupta N., Saini C.P.</t>
  </si>
  <si>
    <t>Evaluation of key criteria affecting the adoption of digital marketing by SMEs using an interval Valued Pythagorean fuzzy AHP technique</t>
  </si>
  <si>
    <t>Transnational Marketing Journal</t>
  </si>
  <si>
    <t>10.33182/tmj.v10i3.2339</t>
  </si>
  <si>
    <t>Department of Public Health, Saudi Electronics University, Jeddah, Saudi Arabia; Amity School of Business, Amity University Uttar Pradesh, Noida, India; Faculty of Commerce &amp; Management, SGT University, Gurugram, India</t>
  </si>
  <si>
    <t>Kaushik P., Kumari M., Singh N.K., Suri A.</t>
  </si>
  <si>
    <t>10.1515/hmbci-2022-0079</t>
  </si>
  <si>
    <t>Biochemistry, SGT University, Haryana, Gurugram, India</t>
  </si>
  <si>
    <t>Chourasia S., Sharma Y., Tyagi A.</t>
  </si>
  <si>
    <t>10.1016/j.matpr.2021.11.456</t>
  </si>
  <si>
    <t>Kumari S., Saini C.P.</t>
  </si>
  <si>
    <t>An investigation of factors affecting the adoption of Green hospitals among healthcare professionals</t>
  </si>
  <si>
    <t>10.33182/tmj.v10i3.2415</t>
  </si>
  <si>
    <t>SGT University, India; Manav Rachna Üniversitesi, Faridabad, India</t>
  </si>
  <si>
    <t>Bhat A., Shetty O., Shetty N., John N., Nivya K.B., Shilpashree K.B., Shetty M.</t>
  </si>
  <si>
    <t>Evaluation of the Effect of Communication Skills Course among Dental Undergraduates: A Randomized Controlled Trial</t>
  </si>
  <si>
    <t>10.5005/jp-journals-10015-2142</t>
  </si>
  <si>
    <t>Department of Public Health Dentistry, The Oxford Dental College, Karnataka, Bengaluru, India; SGT University, Faculty of Dental Sciences, Budhera, Haryana, Gurugram, India; Department of Prosthodontics and Crown &amp; Bridge, Yenepoya Dental College, Yenepoya (Deemed to be University), Karnataka, Mangaluru, India; Department of Prosthodontics and Crown &amp; Bridge, AB Shetty Memorial Institute of Dental Sciences, NITTE (Deemed to be University), Karnataka, Mangaluru, India</t>
  </si>
  <si>
    <t>Chaini S.R.</t>
  </si>
  <si>
    <t>A Research Study on Development of Agritourism Business in Gurugram District (Haryana)</t>
  </si>
  <si>
    <t>Annals of Agri Bio Research</t>
  </si>
  <si>
    <t>Faculty of Hotel and Tourism Management, SGT University, (Haryana), Gurugram, 122 505, India</t>
  </si>
  <si>
    <t>Verma M., Upreti K., Vats P., Singh S., Singh P., Dev N., Kumar Mishra D., Tiwari B.</t>
  </si>
  <si>
    <t>Experimental Analysis of Geopolymer Concrete: A Sustainable and Economic Concrete Using the Cost Estimation Model</t>
  </si>
  <si>
    <t>Advances in Materials Science and Engineering</t>
  </si>
  <si>
    <t>10.1155/2022/7488254</t>
  </si>
  <si>
    <t>Department of Civil Engineering, Delhi Technological University, Delhi, India; Department of Computer Science &amp; Engineering, Dr. Akhilesh das Gupta Institute of Engineering &amp; Technology, New Delhi, India; Department of Computer Science and Engineering, Faculty of Engineering and Technology, SGT University, Haryana, Gurugram, India; Department of Computer Science &amp; Engineering, JSS Academy of Technical Education, Noida, India; Department of Computer Science &amp; Engineering, Sri Aurobindo Institute of Technology, Indore, India; Deparent of Computer Science IoT, Hawassa University, Hawassa, Ethiopia</t>
  </si>
  <si>
    <t>Ajay P., Sharma A., Singla A., Sharma N., Dankan Gowda V.</t>
  </si>
  <si>
    <t>3rd International Conference on Electronics and Sustainable Communication Systems, ICESC 2022 - Proceedings</t>
  </si>
  <si>
    <t>10.1109/ICESC54411.2022.9885644</t>
  </si>
  <si>
    <t>Anna University, Department of Electronics and Communication Engineering, Tamilnadu, Chennai, India; Maharishi Markandeshwar (Deemed to Be University), Maharishi Markandeshwar Engineering College, Department of Computer Science Engineering, Haryana, India; Seth G L Bihani S D Pg College, Department of Computer Science, Rajasthan, Sriganganagar, India; Shree Guru Gobind Singh Tricentenary University, Department of Computer Science Engineering, Haryana, Gurgaon, India; Bms Institute of Technology and Management, Department of Electronics and Communication Engineering, Karnataka, Bangalore, India</t>
  </si>
  <si>
    <t>Malik P., Rao N.</t>
  </si>
  <si>
    <t>Note on Chain Sequences of Laguerre and Romanovski-Laguerre Type Polynomials</t>
  </si>
  <si>
    <t>Thai Journal of Mathematics</t>
  </si>
  <si>
    <t>Department of Mathematics, Faculty of Science, SGT University, Haryana, Gurugram, 122505, India; Department of Applied Science &amp; Humanities, Panipat Institute of Engineering &amp; Technology, Haryana, Panipat, 132102, India</t>
  </si>
  <si>
    <t>Ahmad Beig M.T., Kumar M., Sharma Y., Sharma B.K.</t>
  </si>
  <si>
    <t>10.1088/1742-6596/2335/1/012005</t>
  </si>
  <si>
    <t>Department of Physics, Faculty of Science, Shree Guru Gobind Singh Tricentenary University, Haryana, Gurugram, 122505, India; Department of Forensic Science, Faculty of Science, Shree Guru Gobind Singh Tricentenary University, Haryana, Gurugram, 122505, India</t>
  </si>
  <si>
    <t>Kumar N., Upreti K., Jafri S., Arora I., Bhardwaj R., Phogat M., Srivastava S., Akorli F.K.</t>
  </si>
  <si>
    <t>Sustainable Computing: A Determinant of Industry 4.0 for Sustainable Information Society</t>
  </si>
  <si>
    <t>Journal of Nanomaterials</t>
  </si>
  <si>
    <t>10.1155/2022/9335963</t>
  </si>
  <si>
    <t>School of Business and Management, CHRIST (Deemed to Be University), Bangalore, India; Department of Computer Science &amp; Engineering, Dr. Akhilesh das Gupta Institute of Technology &amp; Management, Delhi, India; Imam Abdulrahman Bin Faisal University, Dammam, Saudi Arabia; Amity School of Economics, Amity University, Noida, India; Chitkara Business School, Chitkara University, Punjab, India; Department of Computer Science &amp; Engineering, SGT University, Gurugram, India; Department of Computer Science and Engineering, Raj Kumar Goel Institute of Technology, Ghaziabad, India; Kwame Nkrumah University of Science and Technology, Kumasi, Ghana</t>
  </si>
  <si>
    <t>Pandit J., Alam M.S., Ansari J.R., Singhal M., Gupta N., Waziri A., Sharma K., Pottoo F.H.</t>
  </si>
  <si>
    <t>Multifaced Applications of Nanoparticles in Biological Science</t>
  </si>
  <si>
    <t>Nanomaterials in the Battle against Pathogens and Disease Vectors</t>
  </si>
  <si>
    <t>10.1201/9781003126256-2</t>
  </si>
  <si>
    <t>National Research and Development Corporation, New Delhi, India; SGT College of Pharmacy, SGT University Gurugram, Haryana, India; Department of Humanities and Applied Science, Dronacharya College of Engineering, Haryana, Gurugram, India; Department of Biotechnology, IIS (Deemed to be University), Rajasthan, Jaipur, India; Department of Biotechnology, IIS (Deemed to be University), Rajasthan, Jaipur, India; University School of Biotechnology, Guru Gobind Singh Indraprastha University, New Delhi, India; NIMS Institute of Pharmacy, NIMS University, Rajasthan, Jaipur, India; Department of Pharmacology, College of Clinical Pharmacy, Imam Abdul Rahman Bin Faisal University, Dammam, Saudi Arabia</t>
  </si>
  <si>
    <t>Arora K., Chauhan D., Gupta M., Bhati P., Anand P., Hussain M.E.</t>
  </si>
  <si>
    <t>Impact of tele rehabilitation on clinical outcomes in patients recovering from COVID-19: a preliminary investigation</t>
  </si>
  <si>
    <t>Comparative Exercise Physiology</t>
  </si>
  <si>
    <t>10.3920/CEP210048</t>
  </si>
  <si>
    <t>Saran M., Pawaria S., Kalra S.</t>
  </si>
  <si>
    <t>Kinesio taping with ballistic six plyometric training on speed, accuracy, target and joint proprioception in fast bowlers with glenohumeral instability</t>
  </si>
  <si>
    <t>10.3920/CEP220008</t>
  </si>
  <si>
    <t>Chitiksha Hospital, Saket, New Delhi, 110017, India; SGT University, Shree Guru Gobind Singh Tricentenary University, Department of Physiotherapy, Budhera,Haryana, Gurugram, 122505, India; Delhi Pharmaceutical Science and Research University, Push Vihar, New Delhi, 110017, India</t>
  </si>
  <si>
    <t>Alam M.S., Naseh M.F., Ansari J.R., Waziri A., Javed M.N., Ahmadi A., Saifullah M.K., Garg A.</t>
  </si>
  <si>
    <t>Synthesis Approaches for Higher Yields of Nanoparticles</t>
  </si>
  <si>
    <t>10.1201/9781003126256-3</t>
  </si>
  <si>
    <t>SGT College of Pharmacy, SGT University, Haryana, Gurugram, India; University School of Basic &amp; Applied Sciences, Guru Gobind Singh Indraprastha University, New Delhi, India; Department of Humanities and Applied Science, Dronacharya College of Engineering, Haryana, Gurugram, India; University School of Biotechnology, Guru Gobind Singh Indraprastha University, New Delhi, India; Department of Pharmacy, School of Medical and Allied Sciences, K R Mangalam University, Haryana, Gurgaon, India; Pharmaceutical Sciences Research Centre, Faculty of Pharmacy, Mazandaran University of Medical Sciences, Sari, Iran; Faculty of Pharmacy, Department of Pharmaceutical Chemistry, Umm Al-Qura University, Makkah, Saudi Arabia; Department of Pharmacy, School of Medical and Allied Sciences, K R Mangalam University, Haryana, Gurgaon, India</t>
  </si>
  <si>
    <t>Rishi P., Yadav J., Anand P., Yadav B., Sharma A.</t>
  </si>
  <si>
    <t>CLINICAL EFFICACY OF 6 WEEKS PILATES PROGRAM IN WOMEN WITH POSTPARTUM LOW BACK PAIN: A PILOT STUDY</t>
  </si>
  <si>
    <t>Suranaree Journal of Science and Technology</t>
  </si>
  <si>
    <t>Faculty of Physiotherapy, SGT University Gurugram, Haryana, India; Faculty of Medicine and Health Science, SGT University Gurugram, Haryana, India; School of Physiotherapy, Baddi University of Emerging Sciences &amp; Technology, India</t>
  </si>
  <si>
    <t>Kumar J., Kumar S., Kapoor S.K., Thakker R., Bhatnagar A., Singh M.</t>
  </si>
  <si>
    <t>Use of intraoperative C-arm fluoroscopy in open reduction and internal fixation of mandibular condyle fracture - A case report</t>
  </si>
  <si>
    <t>Annals of Maxillofacial Surgery</t>
  </si>
  <si>
    <t>10.4103/ams.ams_40_22</t>
  </si>
  <si>
    <t>Department of Oral and Maxillofacial Surgery, Faculty of Dental Sciences, Sgt University, Gurugram, Haryana, India</t>
  </si>
  <si>
    <t>Sharma A., Babbar A., Tian Y., Pathri B.P., Gupta M., Singh R.</t>
  </si>
  <si>
    <t>Machining of ceramic materials: a state-of-the-art review</t>
  </si>
  <si>
    <t>International Journal on Interactive Design and Manufacturing</t>
  </si>
  <si>
    <t>10.1007/s12008-022-01016-7</t>
  </si>
  <si>
    <t>Chitkara University Institute of Engineering &amp; Technology, Chitkara University, Punjab, Rajpura, India; Department of Mechanical Engineering, SGT University, Haryana, Gurugram, 122505, India; School of Mechanical Engineering, Shandong University of Technology, 266 Xincun West Road, Zibo, 255049, China; Mechanical Engineering Department, School of Technology, Woxsen University, Telangana, Hyderabad, 502345, India; Division of Research and Development, Lovely Professional University, Phagwara, India; Division of Research and Innovation, Uttaranchal University, Uttarakhand, Dehradun, 248007, India</t>
  </si>
  <si>
    <t>Yadav A., Rohru P., Babbar A., Kumar R., Ranjan N., Chohan J.S., Kumar R., Gupta M.</t>
  </si>
  <si>
    <t>Fused filament fabrication: A state-of-the-art review of the technology, materials, properties and defects</t>
  </si>
  <si>
    <t>10.1007/s12008-022-01026-5</t>
  </si>
  <si>
    <t>Department of Mechanical Engineering, Chandigarh University, Punjab, Mohali, India; Department of Mechanical Engineering, SGT university, Haryana, Gurugram, 122505, India; University Centre for Research and Development, Chandigarh University, Punjab, Mohali, India; Division of Research and Development, Lovely Professional University, Phagwara, India; Shree Guru Gobind Singh Tricentenary University, Haryana, Gurugrma, 122505, India</t>
  </si>
  <si>
    <t>Harikrishnan P., Krish K.J., Krishnan A.</t>
  </si>
  <si>
    <t>Comparison of Variations between the Waves in This COVID-19 Pandemic: Past, Present and Future</t>
  </si>
  <si>
    <t>Trends in Biomaterials and Artificial Organs</t>
  </si>
  <si>
    <t>Teeth “N” Jaws Center, Lake Area, Nungambakkam, Chennai, 600034, India; Department of Orthodontics, Faculty of Dental Sciencies, SGT University, Gurugram, 122505, India; Parkway North High School, Fee Fee Road, St. Louis, MO  63141, United States; Chennai, 600040, India</t>
  </si>
  <si>
    <t>Sharma M., Janghu V., Kumar N.</t>
  </si>
  <si>
    <t>Dual Notched Four-Port Multiband Reconfigurable MIMO Antenna with Novel Fork-Radiator and Ω-shaped Ground</t>
  </si>
  <si>
    <t>IETE Journal of Research</t>
  </si>
  <si>
    <t>10.1080/03772063.2022.2110526</t>
  </si>
  <si>
    <t>Chitkara University, Institute of Engineering and Technology, Chitkara University, Punjab, India; Department of Electronics Communication Engineering, SGT University, Haryana, India</t>
  </si>
  <si>
    <t>Raiz M., Kumar A., Mishra V.N., Rao N.</t>
  </si>
  <si>
    <t>DUNKL ANALOGUE OF SZaSZ-SCHURER-BETA OPERATORS AND THEIR APPROXIMATION BEHAVIOUR</t>
  </si>
  <si>
    <t>Mathematical Foundations of Computing</t>
  </si>
  <si>
    <t>10.3934/MFC.2022007</t>
  </si>
  <si>
    <t>Department of Mathematics, Faculty of Scince, Indira Gandhi National Tribal University, Madhya Pradesh, Amarkantak, 484887, India; Department of Mathematics Shree Guru Gobind Singh, Tricentenary University, Haryana, Gurugram, 122505, India; Department of Mathematics, Hansraj College, Mathma Hans Raj Marg, Malka Ganj, New Delhi, 110007, India</t>
  </si>
  <si>
    <t>Kumar M., Ansari J.R., Beig M.T.</t>
  </si>
  <si>
    <t>Studies on superparamagnetic behaviour of Ni100-xCux alloy films deposited by DC magnetron sputtering</t>
  </si>
  <si>
    <t>Materials Research Innovations</t>
  </si>
  <si>
    <t>10.1080/14328917.2021.1987069</t>
  </si>
  <si>
    <t>Department of Physics, Faculty of Sciences, Shree Guru Gobind Singh Tricentenary University, Gurgaon, India; Department of Physics, Faculty of Physical Sciences, PDM University, Bahadurgarh, India</t>
  </si>
  <si>
    <t>Bhardwaj S., Bendi A., Singh L.</t>
  </si>
  <si>
    <t>10.2174/1570179419666220127143141</t>
  </si>
  <si>
    <t>Sharma M., Haaue M.J., Malhotra H.</t>
  </si>
  <si>
    <t>2022 2nd International Conference on Advance Computing and Innovative Technologies in Engineering, ICACITE 2022</t>
  </si>
  <si>
    <t>10.1109/ICACITE53722.2022.9823813</t>
  </si>
  <si>
    <t>Chitkara University Institute of Engineering and Technology, Chitkara University, Punjab, India; Apex Institute of Technology Chandigarh University, Department of CSE, Punjab, India; Sgt University, Department of Electronics &amp; Communication Engineering, Haryana, Gurugram, India</t>
  </si>
  <si>
    <t>Shen Z., Ding F., Jolfaei A., Yadav K., Vashisht S., Yu K.</t>
  </si>
  <si>
    <t>DeformableGAN: Generating Medical Images With Improved Integrity for Healthcare Cyber Physical Systems</t>
  </si>
  <si>
    <t>IEEE Transactions on Network Science and Engineering</t>
  </si>
  <si>
    <t>10.1109/TNSE.2022.3190765</t>
  </si>
  <si>
    <t>Hangzhou Dianzi University, Hangzhou, China; Nanchang University, Nanchang, China; College of Science and Engineering, Flinders University, Adelaide, Australia; College of Computer Science and Engineering, University of Ha&amp;#x0027;il, Ha&amp;#x0027;il, Saudi Arabia; Department of Computer Science and Engineering, Shree Guru Gobind Singh Tricentenary University, Gurugram, India; Graduate School of Science and Engineering, Hosei University, Tokyo, Japan</t>
  </si>
  <si>
    <t>Kumar M., Madhavi, Ansari J.R.</t>
  </si>
  <si>
    <t>STUDIES ON THE HEATING ABILITY BY VARYING THE SIZE OF Fe3O4 MAGNETIC NANOPARTICLES FOR HYPERTHERMIA</t>
  </si>
  <si>
    <t>Nanoscience and Technology</t>
  </si>
  <si>
    <t>10.1615/NanoSciTechnolIntJ.2022040075</t>
  </si>
  <si>
    <t>Department of Physics, Faculty of Science, Shree Guru Gobind Singh Tricentenary University, Delhi-NCR, Gurgaon, 122001, India; Department of Applied Science, Laxmi Devi Institute of Engineering &amp; Technology, Alwar-Tijara-Delhi Highway, Alwar, Rajasthan, Chikani, 301028, India</t>
  </si>
  <si>
    <t>Sharma H.K., Majumder S., Biswas A., Prentkovskis O., Kar S., Skačkauskas P.</t>
  </si>
  <si>
    <t>A Study on Decision-Making of the Indian Railways Reservation System during COVID-19</t>
  </si>
  <si>
    <t>Journal of Advanced Transportation</t>
  </si>
  <si>
    <t>10.1155/2022/7685375</t>
  </si>
  <si>
    <t>Department of Mathematics, Shree Guru Gobind Singh Tricentenary University, Gurugram, India; Department of Computer Science and Engineering, NSHM Knowledge Campus, Durgapur, India; School of Mines and Metallurgy, Kazi Nazrul University (Public University), Asansol, India; Department of Mobile Machinery and Railway Transport, Faculty of Transport Engineering, Vilnius Gediminas Technical University, Vilnius, Lithuania; Department of Mathematics, National Institute of Technology, Durgapur, India</t>
  </si>
  <si>
    <t>Sachin Powar R., Singh Yadav A., Siva Ramakrishna C., Patel S., Mohan M., Sakharwade S.G., Choubey M., Kumar Ansu A., Sharma A.</t>
  </si>
  <si>
    <t>Algae: A potential feedstock for third generation biofuel</t>
  </si>
  <si>
    <t>10.1016/j.matpr.2022.07.161</t>
  </si>
  <si>
    <t>Department of Mechanical Engineering, Manipal University Jaipur, Rajasthan, Jaipur, 303007, India; Department of Mechanical Engineering, IES College of Technology, Madhya Pradesh, Bhopal, 462044, India; Department of Mechanical Engineering, Vignan's Institute of Information Technology, Andhra Pradesh, Visakhapatnam, 530049, India; Department of Mechanical Engineering, Government Engineering College Raipur, Chhattisgarh, Raipur, 492015, India; Department of Mechanical Engineering, Rungta College of Engineering &amp; Technology, Chhattisgarh, Bhilai, 490024, India; Department of Mechanical Engineering, SGT University, Haryana, Gurugram, 122505, India</t>
  </si>
  <si>
    <t>Kumar S., Shankar Kaushik J., Verma S., Dabla S.</t>
  </si>
  <si>
    <t>Indian Journal of Pediatrics</t>
  </si>
  <si>
    <t>10.1007/s12098-022-04265-2</t>
  </si>
  <si>
    <t>Department of Pediatrics, SGT University, Haryana, Gurugram, India; Department of Pediatrics, Pt. B. D. Sharma Post Graduate Institute of Medical Sciences, Haryana, Rohtak, 124001, India; Department of Pharmacology, Pt. B. D. Sharma Post Graduate Institute of Medical Sciences, Haryana, Rohtak, India; Department of Neurology, Pt. B. D. Sharma Post Graduate Institute of Medical Sciences, Haryana, Rohtak, India</t>
  </si>
  <si>
    <t>Kumari N., Daram N., Alam M.S., Verma A.K.</t>
  </si>
  <si>
    <t>CNS and Neurological Disorders - Drug Targets</t>
  </si>
  <si>
    <t>10.2174/1871527321666220512153854</t>
  </si>
  <si>
    <t>Institute of Molecular Medicine, Jamia Hamdard, Delhi, India; Department of Biotechnology, Indian Institute of Technology, Roorkee, India; Kirorimal College, University of Delhi, Delhi, India; SGT College of Pharmacy, SGT University, Gurgaon-Badli Road Chandu, Haryana, Budhera, Gurugram, 122505, India</t>
  </si>
  <si>
    <t>Akbari A., Faryabi M.S., Tomar R.</t>
  </si>
  <si>
    <t>Molecular Diversity</t>
  </si>
  <si>
    <t>10.1007/s11030-022-10497-3</t>
  </si>
  <si>
    <t>Department of Chemistry, Faculty of Science, University of Jiroft, P. O. Box 8767161167, Jiroft, Iran; Department of Chemistry, Faculty of Science, SGT University, Haryana, Gurugram, 122505, India</t>
  </si>
  <si>
    <t>Chourasia S., Dhankhar T., Shahid M., Lal Meena S., Sharma P., Tyagi A.</t>
  </si>
  <si>
    <t>10.1016/j.matpr.2021.11.509</t>
  </si>
  <si>
    <t>Department of Mechanical Engineering, SGT University, Haryana, India; Department of Mechanical Engineering, RTU, Kota, India</t>
  </si>
  <si>
    <t>Saini V., Chowdhry A., Mehta M.</t>
  </si>
  <si>
    <t>Sexual dimorphism and population variation in mandibular variables: a study on a contemporary Indian population</t>
  </si>
  <si>
    <t>Anthropological Science</t>
  </si>
  <si>
    <t>10.1537/ase.2108282</t>
  </si>
  <si>
    <t>Department of Forensic Science, Faculty of Science, Shree Guru Gobind Singh University, Haryana-122005, Gurugram, India; Department of Oral &amp; Maxillofacial Pathology, Faculty of Dentistry, Jamia Millia Islamia (Central University), Jamia Nagar, New Delhi, 110025, India; School of Internal Security and Police Administration, Rashtriya Raksha University, Gujarat-382305, Gandhinagar, India; Department of Forensic Science, Faculty of Science, SGT University, Haryana-122001, Gurgaon, India</t>
  </si>
  <si>
    <t>Kalra G., Rajoria Y.K., Boadh R., Rajendra P., Pandey P., Khatak N., Kumar A.</t>
  </si>
  <si>
    <t>10.1016/j.matpr.2022.02.157</t>
  </si>
  <si>
    <t>Department of the Mathematics, School of Basic and Applied Science, K.R. Mangalam University, Sohna Road Gurugram, Haryana122103, India; Department of Mathematics, CMR Institute of Technology, Bengaluru, India; Department of Computer Application, Uttaranchal Institute of Management, Uttaranchal University, Arcadia Grant P.O. Chandanwari, Premnagar, Uttarakhand, Dehradun, 248007, India; Department of Mechanical Engineering, Faculty of Engineering and Technology, Shree Guru Govind Singh Tricentenary University, Haryana, Gurugram, 122103, India; Institute of Engineering and Technology, Maharshi Dayanand University, Rohtak Haryana Rohtak 124001, India</t>
  </si>
  <si>
    <t>Batra R., Mahajan M., Goel A.</t>
  </si>
  <si>
    <t>10.1007/978-981-16-9416-5_45</t>
  </si>
  <si>
    <t>SGT University, Haryana, Gurugram, India; Department of Computer Science, Amity University, Mohali, India; Galgotias University, Uttar Pradesh, Greater-Noida, India</t>
  </si>
  <si>
    <t>Javed A., Karki S., Sami Z., Khan Z., Shree A., Sah B.K., Ghosh S., Saxena S.</t>
  </si>
  <si>
    <t>BioMed Research International</t>
  </si>
  <si>
    <t>10.1155/2022/9346939</t>
  </si>
  <si>
    <t>University College of Medical Sciences, University of Delhi, Dilshad Garden, Delhi, India; Nepalese Army Institute of Health Science, College of Medicine, Kathmandu, Nepal; Shree Guru Gobind Singh Tricentenary Medical College, Research Institute, Haryana, Gurugram, India; Public Health Consultant, Uttar Pradesh, India; B.P. Koirala Institute of Health Sciences, Dharan, Nepal; Institute of Medical Sciences, SUM Hospital, Bhubaneswar, India; Dr. D. Y. Patil Medical College, Hospital and Research Centre, Maharashtra, Pimpri-Chinchwad, India</t>
  </si>
  <si>
    <t>Bassi A., Arfin S., John O., Praveen D., Arora V., Kalra O.P., Madhu S.V., Jha V.</t>
  </si>
  <si>
    <t>Innovative mobile-health led participatory approach to comprehensive screening and treatment of diabetes (IMPACT diabetes): rationale, design, and baseline characteristics</t>
  </si>
  <si>
    <t>10.1007/s13410-022-01082-3</t>
  </si>
  <si>
    <t>The George Institute for Global Health, 308-309, Third Floor, Elegance Tower, Plot No. 8, Jasola District Centre, New Delhi, 110025, India; University of New South Wales, Sydney, Australia; Manipal Academy of Higher Education, Manipal, India; Pandit B.D. Sharma University of Health Sciences, Haryana, Rohtak, India; SGT University, Haryana, Gurugram, India; University College of Medical Sciences, Delhi, India; Imperial College London, London, United Kingdom</t>
  </si>
  <si>
    <t>Dahiya D., Mahajan P., Zaheeruddin, Dahiya M.</t>
  </si>
  <si>
    <t>An Improved Handoff Algorithm for Heterogeneous Wireless Networks</t>
  </si>
  <si>
    <t>Computers, Materials and Continua</t>
  </si>
  <si>
    <t>10.32604/cmc.2022.026676</t>
  </si>
  <si>
    <t>Department of Information Technology, College of Computer and Information Sciences, Majmaah University, Majmaah, Saudi Arabia; Department of Electrical Engineering, Jamia Millia Islamia, New Delhi, India; CSE Department, SGT University, NCR Delhi, Gurugram, India</t>
  </si>
  <si>
    <t>Goyat V., Ghangas G., Sirohi S., Kumar A., Nain J.</t>
  </si>
  <si>
    <t>10.1016/j.matpr.2021.12.252</t>
  </si>
  <si>
    <t>SRM Institute of Science and Technology, Delhi-NCR Campus, Uttar Pradesh, Modinagar, India; Shree Guru Gobind Singh Tricentenary University, Haryana, Gurugram, India; Sobhasaria Group of Institutions, Rajasthan, Sikar, India</t>
  </si>
  <si>
    <t>Sharma D.K., Jasina, Panwar R., Yadav M., Goel S., Singh M.</t>
  </si>
  <si>
    <t>Bacterial Profile and Antimicrobial Susceptibility Patterns of Staphylococcus aureus Isolates from Blood Culture</t>
  </si>
  <si>
    <t>Faculty of Agricultural Sciences, Shree Guru Gobind Singh Tricentenary University, Haryana, Gurugram, 122 505, India</t>
  </si>
  <si>
    <t>Sharma M., Bajwa M.S.</t>
  </si>
  <si>
    <t>International Conference on Emerging Trends in Engineering and Technology, ICETET</t>
  </si>
  <si>
    <t>10.1109/ICETET-SIP-2254415.2022.9791574</t>
  </si>
  <si>
    <t>SGT University), Dept. of Computer Science and Engineering, Haryana, Gurugram, India</t>
  </si>
  <si>
    <t>Devi L.S., Sardar M., Sharma M., Khandait M.</t>
  </si>
  <si>
    <t>International Journal of Microbiology</t>
  </si>
  <si>
    <t>10.1155/2022/4729844</t>
  </si>
  <si>
    <t>Department of Microbiology, Faculty of Medicine and Health Sciences, SGT University, Haryana, Gurugram, India</t>
  </si>
  <si>
    <t>Kamath V., Kamath M., Bhargava A., Shetty T., Rodrigues S.J., Pai U.Y., Saldanha S., Mahesh M., Hegde P., Bajantri P., Mukherjee S., Sales A.</t>
  </si>
  <si>
    <t>An in Vitro Study on the Shear Bond Strength of Feldspathic Porcelain to Nickel Chromium Alloy and Cobalt Chromium Alloy after Various Surface Treatments</t>
  </si>
  <si>
    <t>International Journal of Dentistry</t>
  </si>
  <si>
    <t>10.1155/2022/2557127</t>
  </si>
  <si>
    <t>Department of Prosthodontics and Crown and Bridge, Manipal College of Dental Sciences, Mangalore, Manipal Academy of Higher Education, Karnataka, Manipal, India; Department of Prosthodontics Crown and Bridge, A. J Institute of Dental Sciences, Karnataka, Mangalore, 575004, India; Department of Public Health Dentistry, SGT Dental College, Hospital &amp; Research Institute, SGT University, Gurugram, India</t>
  </si>
  <si>
    <t>Aseem A., Chaudhry N., Hussain M.E.</t>
  </si>
  <si>
    <t>Cranial electrostimulation improves slow wave sleep in collegiate population: A polysomnographic study</t>
  </si>
  <si>
    <t>Sleep Science</t>
  </si>
  <si>
    <t>10.5935/1984-0063.20220029</t>
  </si>
  <si>
    <t>Centre for Physiotherapy and Rehabilitation Sciences - New Delhi, Jamia Millia Islamia, Delhi, India; Department of Neurology, Vardhman Mahavir Medical College and Safdarjung Hospital, Delhi, India; Faculty of Allied Health Sciences, Shree Guru Gobind Singh Tricentenary University, Haryana, Gurugram, India</t>
  </si>
  <si>
    <t>Gandhi P., Gupta A.K., Ganguli A., Singh N.P.</t>
  </si>
  <si>
    <t>Patient Satisfaction with Out - Patient Services of a Public Health Facility - A Cross - Sectional Study in North Indian Population</t>
  </si>
  <si>
    <t>DEPwD, Ministry of Social Justice &amp; Empowerment, Govt. of India, India; Faculty of Medicine and Health Sciences, SGT Medical College Hospital and Research Institute, SGT University Gurugram, Haryana, India; Eternal University, Baru Sahib HP, India; Department of Medicine, Georgetown University, Washington Hospital Center, NW, Washington, DC, United States</t>
  </si>
  <si>
    <t>Gupta A.K., Kaul S., Ahsan A., Singh N.P.</t>
  </si>
  <si>
    <t>The “Long - COVID 19”: How do we address this alarming situation?</t>
  </si>
  <si>
    <t>Consultant (ICMR), Faculty of Medicine and Health Sciences, SGT Medical College Hospital, Research Institute, India; Department of Clinical Psychology, Faculty of Behavioural Sciences, SGT University, Gurugram, India; Eternal University, Baru Sahib, HP, India; Faculty of Medicine and Health Sciences, SGT Medical College Hospital, Research Institute, SGT University, Gurugram, India</t>
  </si>
  <si>
    <t>Suri A., Singh N., Garg S., Hazarika K., Ammali P., Bansal S.K., Yadav B.B.</t>
  </si>
  <si>
    <t>A Study on Hurdles Faced by Medical Students during e-Learning Amid COVID-19 Pandemic: An online questionnaire-based survey</t>
  </si>
  <si>
    <t>Department of Pharmacology, Faculty of Medicine &amp; Health Sciences, SGT University, Haryana, Gurugram, India; NIMHANS, Karnataka, Bangalore, India</t>
  </si>
  <si>
    <t>Faheem A., Tyagi A., Hasan F., Khan A.A., Murtaza Q., Saxena K.K.</t>
  </si>
  <si>
    <t>Residual stress investigation in the metallic coating approach of micro-sized particles on the substrate: cold spray additive manufacturing</t>
  </si>
  <si>
    <t>Advances in Materials and Processing Technologies</t>
  </si>
  <si>
    <t>10.1080/2374068X.2022.2079250</t>
  </si>
  <si>
    <t>Mechanical Engineering Section, University Polytechnic, Aligarh Muslim University, Aligarh, India; Department of Mechanical Engineering, SGT University, India; Department of Mechanical Engineering, ZHCET, Aligarh Muslim University, Aligarh, India; Department of Mechanical Engineering, Delhi Technological University, New Delhi, India; Department of Mechanical Engineering, GLA University, Mathura, India</t>
  </si>
  <si>
    <t>Jamdagni V., Phogat J., Sharma S., Deeksha</t>
  </si>
  <si>
    <t>An Unusual Case of Utility of Supportive Care in Late Reported Neuroparalytic Snake Bite</t>
  </si>
  <si>
    <t>Department of General Medicine SGT Medical College, Haryana, Gurugram, India; Deptt of Anaesthesia Maulana Azad Medical college, New Delhi, India</t>
  </si>
  <si>
    <t>Bhati P., Anand P., Das J., Kommi K., Sen S., Hussain M.E., Khanna G.L.</t>
  </si>
  <si>
    <t>Predictors of physical performance in national level male Kho Kho players: a cross-sectional analysis</t>
  </si>
  <si>
    <t>10.1007/s11332-022-00923-2</t>
  </si>
  <si>
    <t>Faculty of Physiotherapy, Shree Guru Gobind Singh Tricentenary University, Haryana, Gurugram, India; Faculty of Allied Health Sciences, Shree Guru Gobind Singh Tricentenary University, Haryana, Gurugram, India; Faculty of Allied Health Sciences, Manav Rachna International Institute of Research and Studies, Haryana, Faridabad, India</t>
  </si>
  <si>
    <t>Khan T., Rao N., Khan S.A., Malik P.</t>
  </si>
  <si>
    <t>On α-Baskakov-Gamma operators with two shifted nodes</t>
  </si>
  <si>
    <t>Palestine Journal of Mathematics</t>
  </si>
  <si>
    <t>Department of Mathematics, Faculty of Natural Sciences, Jamia Millia Islamia (a central university), New Delhi, 110025, India; Department of Mathematics, Shree Guru Gobind Singh Tricentenary University, Haryana, Gurugram, 122505, India</t>
  </si>
  <si>
    <t>Sharma A., Sharma V., Tokas S.</t>
  </si>
  <si>
    <t>Institutional quality and health outcomes: Evidence from the EU countries</t>
  </si>
  <si>
    <t>Economics and Business Letters</t>
  </si>
  <si>
    <t>10.17811/EBL.11.2.2022.70-78</t>
  </si>
  <si>
    <t>O.P. Jindal Global University, India; Chandigarh University, India; SGT University, India</t>
  </si>
  <si>
    <t>Baloni M., Sharma R.C., Singh H., Khan B., Singh M.K., Thakur V.N., Kumar A.</t>
  </si>
  <si>
    <t>Structural modification and evaluation of dielectric, magnetic and ferroelectric properties of Nd- modified BiFeO3–PbTiO3 multiferroic ceramics</t>
  </si>
  <si>
    <t>Ferroelectrics</t>
  </si>
  <si>
    <t>10.1080/00150193.2022.2061230</t>
  </si>
  <si>
    <t>Department of Physics, SGRR(PG) College, Uttarakhand, Dehradun, India; Department of Physics, SGT University, Haryana, Gurugram, India; Department of Physics Pt. L. M. S. Govt. P. G. College, Uttarakhand, Rishikesh, India; Centre of Material Sciences, University of Allahabad, UP, Prayagraj, India; National Physical Laboratory (CSIR), New Delhi, India</t>
  </si>
  <si>
    <t>Boadh R., Chaudhary K., Dahiya M., Dogra N., Rathee S., Kumar A., Rajoria Y.K.</t>
  </si>
  <si>
    <t>Analysis and investigation of fuzzy expert system for predicting the child anaemia</t>
  </si>
  <si>
    <t>10.1016/j.matpr.2022.01.094</t>
  </si>
  <si>
    <t>Department of the Mathematics, School of Basic and Applied Science, K.R. Mangalam University, Sohna Road, Haryana, Gurugram, 122103, India; Department of Computer Science and Engineering, Faculty of Engineering and Technology, Shree Guru Govind Singh Tricentenary University, Haryana, Gurugram, 122505, India; Department of Orthodontics and Dentofacial Orthopaedic, Shree Guru Gobind Tricentenary University, Haryana, Gurugram, 122505, India; Department of Electrical Engineering, DPG Institute of Technology and Management, Haryana, Gurgaon, 122001, India; Department of Mechanical Engineering, Faculty of Engineering and Technology, Shree Guru Govind Singh Tricentenary University, Haryana, Gurugram, 122505, India</t>
  </si>
  <si>
    <t>Kumar A., Kumar A., Goyat V., Sharma J., Nain J., Jain V.</t>
  </si>
  <si>
    <t>Interfering of liquid fuel droplets—A burning approach</t>
  </si>
  <si>
    <t>10.1016/j.matpr.2022.01.133</t>
  </si>
  <si>
    <t>Department of Mechanical Engineering, Faculty of Engineering &amp; Technology, Shree Guru Gobind Singh Tricentenary University, Haryana, Gurugram, 122505, India; SRM Institute of Science and Technology, Delhi NCR Campus, Uttar Pradesh, Ghaziabad, India; Department of Physics, Amity School of Applied Sciences, Amity University Haryana, Manesar, Gurugram, 122051, India; Sobhasaria Group of Institutions, Rajasthan, Sikar, India; Department of Mechanical Engineering, Mewat Engineering College, Haryana, Nuh, 122107, India</t>
  </si>
  <si>
    <t>Boadh R., Grover R., Dahiya M., Kumar A., Rathee R., Rajoria Y.K., Rawat M., Rani S.</t>
  </si>
  <si>
    <t>Study of fuzzy expert system for the diagnosis of various types of cancer</t>
  </si>
  <si>
    <t>10.1016/j.matpr.2022.01.161</t>
  </si>
  <si>
    <t>Department of the Mathematics, School of Basic and Applied Science, K.R. Mangalam University, Sohna Road Gurugram, Haryana122103, India; Department of Mathematics, Faculty of Engineering and Technology, SRM Institute of Science and Technology, Delhi-NCR Campus, U.P., Ghaziabad, India; Department of Computer Science and Engineering, Faculty of Engineering and Technology, Shree Guru Govind Singh Tricentenary University, Haryana, Gurugram, 122505, India; Department of Mechanical Engineering, Faculty of Engineering and Technology, Shree Guru Govind Singh Tricentenary University, Haryana, Gurugram, 122505, India; University Institute of Engineering and Technology, Maharshi Dayanand University, Haryana, Rohtak, 124001, India; Department of Computer Science and Engineering, World College of Technology and Management, Gurgaon, 122506, India</t>
  </si>
  <si>
    <t>Chourasia S., Kumar Mishra M., Shahid M., Lal Meena S., Dhankhar T., Joshi G.P., Singh Gulati R., Tyagi A.</t>
  </si>
  <si>
    <t>10.1016/j.matpr.2021.12.389</t>
  </si>
  <si>
    <t>Department of Mechanical Engineering, SGT University, Haryana, India; Department of Mechanical Engineering, RTU, Kota, India; Department of Physics, Rajasthan Technical University, Kota, India</t>
  </si>
  <si>
    <t>Kukreti S., Modgil S.K., Gehlot N., Kumar V.</t>
  </si>
  <si>
    <t>Proceedings of the 2022 9th International Conference on Computing for Sustainable Global Development, INDIACom 2022</t>
  </si>
  <si>
    <t>10.23919/INDIACom54597.2022.9763108</t>
  </si>
  <si>
    <t>Shree Guru Gobind Singh Tricentenary University, Dept. of Computer Science and Engineering, Gurgaon, India</t>
  </si>
  <si>
    <t>Lata S., Dhir A., Kessar S.V., Singh K.N., Kulkarni S.K., Singh P.</t>
  </si>
  <si>
    <t>Synthesis and evaluation of variably substituted N-methyl tetrahydroisoquinolines and benzazepines as monoamine reuptake inhibitors</t>
  </si>
  <si>
    <t>Results in Chemistry</t>
  </si>
  <si>
    <t>10.1016/j.rechem.2022.100352</t>
  </si>
  <si>
    <t>Department of Chemistry, Faculty of Science, SGT University, Gurgaon, India; University Institute of Pharmaceutical Sciences, Panjab University, Chandigarh, 160014, India; Department of Chemistry, Panjab University, Chandigarh, 160014, India; University Institute of Pharmaceutical Sciences, Panjab University, Chandigarh, India; Department of Chemistry, DAV College, Sec-10, Chandigarh, 160014, India</t>
  </si>
  <si>
    <t>Joshi S., Gupta A., Garg S., Dogra S.</t>
  </si>
  <si>
    <t>Journal of Anaesthesiology Clinical Pharmacology</t>
  </si>
  <si>
    <t>10.4103/joacp.JOACP_146_20</t>
  </si>
  <si>
    <t>Department of Pediatric and Preventive Dentistry, Sgt University, Haryana, Gurugram, India</t>
  </si>
  <si>
    <t>Singh M., Solanki P.R.</t>
  </si>
  <si>
    <t>An overview of legal and regulatory challenges of biological products</t>
  </si>
  <si>
    <t>Biomedical Product and Materials Evaluation: Standards and Ethics</t>
  </si>
  <si>
    <t>10.1016/B978-0-12-823966-7.00007-4</t>
  </si>
  <si>
    <t>Department of Pharmaceutics, SGT College of Pharmacy, SGT University, Gurugram, India; Special Centre for Nanoscience, Jawaharlal Nehru University, Delhi, India</t>
  </si>
  <si>
    <t>Rani S., Tripathi K., Arora Y., Kumar A.</t>
  </si>
  <si>
    <t>Proceedings of 2nd International Conference on Innovative Practices in Technology and Management, ICIPTM 2022</t>
  </si>
  <si>
    <t>10.1109/ICIPTM54933.2022.9754044</t>
  </si>
  <si>
    <t>Amity School Of Engineering Technology, Amity University, Manesar, Gurgaon, India; Shree Guru Gobind Singh Tricentenary University, Faculty Of Engineering Technology, Haryana, India</t>
  </si>
  <si>
    <t>Javed M.N., Akhter M.H., Taleuzzaman M., Faiyazudin M., Alam M.S.</t>
  </si>
  <si>
    <t>Cationic nanoparticles for treatment of neurological diseases</t>
  </si>
  <si>
    <t>Fundamentals of Bionanomaterials</t>
  </si>
  <si>
    <t>10.1016/B978-0-12-824147-9.00010-8</t>
  </si>
  <si>
    <t>School of pharmaceutical education &amp; research (Faculty of Pharmacy), Department of Pharmaceutics, Jamia Hamdard, New Delhi, India; Department of Biotechnology, Jamia Millia Islamia, New Delhi, India; School of Medical and Allied Sciences, K.R. Mangalam University, Haryana, Gurgaon, India; Faculty of Pharmacy, DIT University, Dehradun, India; Faculty of Pharmacy, Maulana Azad University, Jodhpur, India; School of Pharmacy, Al - Karim University, Katihar, India; Nano Drug Delivery, Chapel-Hill, NC, United States; SGT College of Pharmacy, SGT University, Haryana, Gurugram, India</t>
  </si>
  <si>
    <t>Arora P., Ansari S.H., Nainwal L.M.</t>
  </si>
  <si>
    <t>Clerodendrum serratum extract attenuates production of inflammatory mediators in ovalbumin-induced asthma in rats</t>
  </si>
  <si>
    <t>Turkish Journal of Chemistry</t>
  </si>
  <si>
    <t>10.3906/kim-2107-22</t>
  </si>
  <si>
    <t>Department of Pharmacognosy and Phytochemistry, School of Pharmaceutical Education and Research, Jamia Hamdard, New Delhi, India; Department of Pharmacognosy and Phytochemistry, SGT College of Pharmacy, SGT University, Haryana, Gurugram, India; Department of Pharmaceutical Chemistry, School of Pharmaceutical Education and Research, Jamia Hamdard, New Delhi, India; Department of Pharmacy, School of Medical &amp; Allied Sciences, G. D. Goenka University, Haryana, Sohna, India</t>
  </si>
  <si>
    <t>Jishnu P.V., Shenoy S.U., Sharma M., Chopra A., Radhakrishnan R.</t>
  </si>
  <si>
    <t>Oral Diseases</t>
  </si>
  <si>
    <t>10.1111/odi.14219</t>
  </si>
  <si>
    <t>Department of Cell and Molecular Biology, Manipal School of Life Sciences, Manipal Academy of Higher Education, Manipal, India; Department of Oral Pathology, SGT Dental College Hospital &amp; Research Institute, Gurugram, India; Department of Periodontology, Manipal College of Dental Sciences, Manipal, Manipal Academy of Higher Education, Manipal, India; Department of Oral Pathology, Manipal College of Dental Sciences, Manipal, Manipal Academy of Higher Education, Manipal, India</t>
  </si>
  <si>
    <t>Singh H., Patir R., Vaishya S., Miglani R., Gupta A., Kaur A.</t>
  </si>
  <si>
    <t>Endoscopic evacuation of septated chronic subdural hemorrhage – Technical considerations, results, and outcome</t>
  </si>
  <si>
    <t>Surgical Neurology International</t>
  </si>
  <si>
    <t>10.25259/SNI_963_2021</t>
  </si>
  <si>
    <t>Department of Neurosurgery, Narayana Super Speciality Hospital, India; Department of Neurosurgery, Fortis Memorial Research Institute, India; Department of Nursing, National Reference Simulation Center, SGT University, Haryana, Gurugram, India</t>
  </si>
  <si>
    <t>Kaushik S., Phogat M., Sharma A.K., Kumar N., Vats P., Biswas S.S.</t>
  </si>
  <si>
    <t>2022 International Mobile and Embedded Technology Conference, MECON 2022</t>
  </si>
  <si>
    <t>10.1109/MECON53876.2022.9752420</t>
  </si>
  <si>
    <t>SGT University, Department of CSE, Haryana, Gurugram, India; Dr. ADG Institute of Tech. Mgmt. GGSIP University, Department of CSE, New Delhi, India; SGT University, Department of Mathematics, Haryana, Gurugram, India; Jamia Hamdard University, Department of CSE, SEST, New Delhi, India</t>
  </si>
  <si>
    <t>Sarkar A., Umar M.F., Fatima U., Hossain K., Rafatullah M.</t>
  </si>
  <si>
    <t>10.1021/bk-2022-1411.ch005</t>
  </si>
  <si>
    <t>Department of Environmental Science, Asutosh College, University of Calcutta, 92 Shyama Prasad Mukherjee Road, West Bengal, 700026, India; Division of Environmental Technology, School of Industrial Technology, Universiti Sains Malaysia, Penang, 11800, Malaysia; Department of Chemistry, Faculty of Science, Shree Guru Gobind Singh Tricentenary University, Haryana122505, India</t>
  </si>
  <si>
    <t>Chauhan S.S., Kumar N., Imdad M., Asim M.</t>
  </si>
  <si>
    <t>New fixed point iteration and its rate of convergence</t>
  </si>
  <si>
    <t>Optimization</t>
  </si>
  <si>
    <t>10.1080/02331934.2022.2060830</t>
  </si>
  <si>
    <t>Department of Mathematics, University Institute of Sciences, Chandigarh University, Mohali, India; Department of Mathematics, Aligarh Muslim University, Aligarh, India; Department of Mathematics, Faculty of Science, Shree Guru Gobind Singh Tricentenary University, Gurugram, India</t>
  </si>
  <si>
    <t>Sobti G., Chaudhry A., Thanvi J., Gaurav I., Shekhawat C., Banerjee D., Likhyani L.K., Soni S.</t>
  </si>
  <si>
    <t>10.1177/10556656221089159</t>
  </si>
  <si>
    <t>Department of Oral Medicine and Radiology, RUHS College of Dental Sciences, Rajasthan, Jaipur, India; Department of Oral Medicine and Radiology, Faculty of Dental Sciences, Shree Guru Gobind Singh Tricentenary(SGT) University, Haryana, Gurugram, India; Department of Periodontics, RUHS College of Dental Sciences, Rajasthan, Jaipur, India; Department of Conservative Dentistry and Endodontics, RUHS College of Dental Sciences, Rajasthan, Jaipur, India; Public Health Dentistry, DAV Dental College, Haryana, Yamunanagar, India</t>
  </si>
  <si>
    <t>Sharma N., Sharma C.</t>
  </si>
  <si>
    <t>Female gender: A significant barrier to access cataract surgery in rural Gurugram, Haryana, India</t>
  </si>
  <si>
    <t>British Journal of Visual Impairment</t>
  </si>
  <si>
    <t>10.1177/02646196221085848</t>
  </si>
  <si>
    <t>SGT University, Gurugram, India; University of Delhi, India</t>
  </si>
  <si>
    <t>Rajendra P., Kumari M., Rani S., Dogra N., Boadh R., Kumar A., Dahiya M.</t>
  </si>
  <si>
    <t>Impact of artificial intelligence on civilization: Future perspectives</t>
  </si>
  <si>
    <t>10.1016/j.matpr.2022.01.113</t>
  </si>
  <si>
    <t>Department of Mathematics, CMR Institute of Technology, Bengaluru, India; Department of the Mathematics, School of Basic and Applied Science, K. R. Mangalam University, Sohna Road Gurugram, Haryana, India; Department of Computer Science and Engineering, Faculty of Engineering and Technology, Shree Guru Govind Singh Tricentenary University, Haryana, Gurugram, 122505, India; Department of Orthodontics and Dentofacial Orthopaedic, Shree Guru Gobind Tricentenary University, Haryana, Gurugram, 122505, India; Department of Mechanical Engineering, Faculty of Engineering and Technology, Shree Guru Govind Singh Tricentenary University, Haryana, Gurugram, 122505, India</t>
  </si>
  <si>
    <t>Sharma H.K., Singh A., Yadav D., Kar S.</t>
  </si>
  <si>
    <t>CRITERIA SELECTION AND DECISION MAKING OF HOTELS USING DOMINANCE BASED ROUGH SET THEORY</t>
  </si>
  <si>
    <t>Operational Research in Engineering Sciences: Theory and Applications</t>
  </si>
  <si>
    <t>10.31181/oresta190222061s</t>
  </si>
  <si>
    <t>Department of Mathematics, Shree Guru Gobind Singh Tricentenary University, Gurugram, India; Department of Management, Fore School of Management, New Delhi, India; Department of Mathematics, National Institute of Technology, West Bengal, Durgapur, India</t>
  </si>
  <si>
    <t>Jain R., Kalra S., Pawaria S.</t>
  </si>
  <si>
    <t>A cross sectional survey on physical fitness, mental health and associated factors in mothers of children with special needs</t>
  </si>
  <si>
    <t>10.3920/CEP210017</t>
  </si>
  <si>
    <t>SGT University, Faculty of Physiotherapy, Gurugram, Haryana, Budhera Village, 122505, India; Delhi Pharmaceutical Science &amp; Research University, School of Physiotherapy, New Delhi, Pushp Vihar, 110017, India</t>
  </si>
  <si>
    <t>Choudhary T., Sahu M.K., Shende V., Kumar A.</t>
  </si>
  <si>
    <t>Computational analysis of a heat transfer characteristic of a wavy and corrugated channel</t>
  </si>
  <si>
    <t>10.1016/j.matpr.2022.01.121</t>
  </si>
  <si>
    <t>Mechanical Engineering Department, PDPM Indian Institute of Information Technology, Design and Manufacturing, Jabalpur, 482005, India; Department of Mechanical Engineering, OP Jindal University, Raigarh, 496109, India; M.P. Council of Science and Technology (Department of Science and Technology), Bhopal, India; Department of Mechanical Engineering, Shree Guru Gobind Singh Tricentenary University, Haryana, Gurgaon, 122505, India</t>
  </si>
  <si>
    <t>Kumar A., Kumar V., Modgil V., Kumar A.</t>
  </si>
  <si>
    <t>Stochastic Petri Nets modelling for performance assessment of a manufacturing unit</t>
  </si>
  <si>
    <t>10.1016/j.matpr.2022.01.073</t>
  </si>
  <si>
    <t>Department of Mechanical Engineering, Shree Guru Gobind Singh Tricentenary University, Budhera-122505, Haryana, Gurugram, India; Department of Mechanical Engineering, National Institute of Technology, Haryana, Kurukshetra, 136119, India; Department of Mechanical Engineering, Deenbandhu Chhotu Ram University of Science and Technology, Murthal-131027, Haryana, Sonipat, India</t>
  </si>
  <si>
    <t>Behl A.B., Vinod V.C., Kaur J., Vohra P., Kaur S., Bali V.</t>
  </si>
  <si>
    <t>Quantitative and qualitative palatal rugae pattern analysis in population of Punjab</t>
  </si>
  <si>
    <t>Journal of Indian Academy of Oral Medicine and Radiology</t>
  </si>
  <si>
    <t>10.4103/0019-5049.340738</t>
  </si>
  <si>
    <t>Department of Oral Medicine and Radiology, Baba Jaswant Singh Dental College, Hospital and Research Institute, Punjab, Ludhiana, India; Department of Oral Medicine and Radiology, Rangoonwala Dental College, Maharashtra, Pune, India; Department of Prosthodontics, Baba Jaswant Singh Dental College, Hospital and Research Institute, Punjab, Ludhiana, India; Department of Oral Medicine and Radiology, Faculty of Dental Sciences, SGT University, Haryana, Gurgaon, India; Chandigarh Dental Hospital, Punjab, Shahkot, India; Department of Periodontics, Desh Bhagat Dental College, Punjab, Mandi Gobindgarh, India</t>
  </si>
  <si>
    <t>Kalia G., Sharma A., Babbar A.</t>
  </si>
  <si>
    <t>10.1016/j.matpr.2022.03.445</t>
  </si>
  <si>
    <t>Chitkara College of Applied Engineering, Chitkara University, Punjab, India; Mechanical Engineering Department, Shree Guru Gobind Singh Tricentenary University, Haryana, Gurugram, 122505, India</t>
  </si>
  <si>
    <t>Rani M., Rao N., Malik P.</t>
  </si>
  <si>
    <t>Generalized Bivariate Baskakov Durrmeyer Operators and Associated GBS Operators</t>
  </si>
  <si>
    <t>Filomat</t>
  </si>
  <si>
    <t>10.2298/FIL2205539R</t>
  </si>
  <si>
    <t>Department of Mathematics, Shree Guru Gobind Singh Tricentenary University, Haryana, Gurugram, 122505, India</t>
  </si>
  <si>
    <t>Harikrishnan P., Magesh V., Balamani A., Khanna P., Karnam S.K.</t>
  </si>
  <si>
    <t>Experimental evaluation of torque forces during simulated twists from various orthodontic archwires</t>
  </si>
  <si>
    <t>Department of Orthodontics, Faculty of Dental Sciences, SGT University, Gurugram, 122505, India; Department of Mechanical Engineering, College of Engineering and Technology, SRM Institute of Science and Technology, Tamil Nadu603203, India; Department of Orthodontics, MGPG Institute of Dental Sciences, Pondicherry, 605006, India; Department of Orthodontics, JCD Dental College, Haryana125055, India; Department of Orthodontics, AME s Dental College, Raichur, 584101, India</t>
  </si>
  <si>
    <t>Jain M., Bajwa M.S., Kumar H.</t>
  </si>
  <si>
    <t>Agriculture Assistant for Crop Prediction and Farming Selection Using Machine Learning Model with Real-Time Data Using Imaging Through UAV Drone</t>
  </si>
  <si>
    <t>Lecture Notes in Electrical Engineering</t>
  </si>
  <si>
    <t>10.1007/978-981-16-8774-7_26</t>
  </si>
  <si>
    <t>Faculty of Engineering and Technology, SGT University, Gurugram, India</t>
  </si>
  <si>
    <t>Jain S., Rathee S., Kumar A., Sambasivam A., Boadh R., Choudhary T., Kumar P., Kumar Singh P.</t>
  </si>
  <si>
    <t>Prediction of temperature for various pressure levels using ANN and multiple linear regression techniques: A case study</t>
  </si>
  <si>
    <t>10.1016/j.matpr.2022.01.067</t>
  </si>
  <si>
    <t>Department of Mathematics, Amity School of Applied Sciences, Amity University Haryana, Gurugram, 122413, India; Department of Electrical Engineering, DPG Institute of Technology and Management, Haryana, Gurgaon, 122001, India; Department of Mechanical Engineering, Faculty of Engineering &amp; Technology, Shree Guru Gobind Singh Tricentenary University, Gurugram, 122505, India; Department of Mechanical Engineering, Saveetha Engineering College, Thandalam, Tamilnadu, Chennai, 602105, India; School of Basic and Applied Sciences, K R Mangalam University, Haryana, Gurgaon, 122103, India; PDPM Indian Institute of Information Technology, Design and Manufacturing, Jabalpur, 482005, India; Department of Mechanical Engineering, Rawal Institute of Engineering and Technology, Haryana, Faridabad, 121004, India; Department of Mechanical and Automation Engineering, Amity University, Jharkhand, Ranchi, 834001, India</t>
  </si>
  <si>
    <t>Chen M.-Y., Nasiruzzaman M., Mursaleen M.A., Rao N., Kilicman A.</t>
  </si>
  <si>
    <t>On Shape Parameter α -Based Approximation Properties and q -Statistical Convergence of Baskakov-Gamma Operators</t>
  </si>
  <si>
    <t>Journal of Mathematics</t>
  </si>
  <si>
    <t>10.1155/2022/4190732</t>
  </si>
  <si>
    <t>Fujian Provincial Key Laboratory of Data-Intensive Computing, Key Laboratory of Intelligent Computing and Information Processing, School of Mathematics and Computer Science, Quanzhou Normal University, Quanzhou, 362000, China; Computational and Analytical Mathematics and Their Applications Research Group, Department of Mathematics, Faculty of Science, University of Tabuk, PO Box 4279, Tabuk, 71491, Saudi Arabia; School of Information and Physical Sciences, The University of Newcastle, University Drive, Callaghan, NSW  2308, Australia; Department of Mathematics and Statistics, Faculty of Science, Universiti Putra Malaysia, 43400 UPM Serdang, Selangor, Malaysia; Department of Mathematics, Shree Guru Gobind Singh Tricentenary University, Gurugram, 122505, India</t>
  </si>
  <si>
    <t>Singh V., Kumar A., Alam M., Kumar A., Kumar P., Goyat V.</t>
  </si>
  <si>
    <t>10.1016/j.matpr.2022.02.371</t>
  </si>
  <si>
    <t>Department of Mechanical Engineering, Ch. Ranbir Singh State Institute of Engineering &amp; Technology, Haryana, Jhajjar, 124103, India; Department of Mechanical Engineering, Faculty of Engineering &amp; Technology, Shree Guru Gobind Singh Tricentenary University, HR, Gurugram, Delhi-NCR, 122505, India; Department of Mechanical Engineering, Guru Gobind Singh Educational Society's Technical Campus, Kandra, Chas, Jharkhand, Bokaro, 827013, India; Department of Mechanical Engineering, Department of Mechanical Engineering, Rawal Institute of Engineering and Technology, Faridabad, 121004, India; Department of Mechanical Engineering, SRM Institute of Science and Technology, Delhi NCR Campus, Ghaziabad, India</t>
  </si>
  <si>
    <t>Mehrishi P., Agarwal P., Broor S., Sharma A.</t>
  </si>
  <si>
    <t>Antibacterial and antibiofilm properties of Azadirachta indica (Neem), Aloe vera (Aloe vera), and Mentha piperita (Peppermint) against multidrug-resistant clinical isolates</t>
  </si>
  <si>
    <t>Biomedical and Biotechnology Research Journal</t>
  </si>
  <si>
    <t>10.4103/bbrj.bbrj_178_21</t>
  </si>
  <si>
    <t>Department Of Microbiology, SGT Medical College, Hospital And Research Institute, SGT University, Haryana, Gurugram, India; Department Of Microbiology, ESIC Medical College And Hospital, Haryana, Faridabad, India; Department Of Microbiology, Maharishi Markandeshwar Medical College And Hospital, Maharishi Markandeshwar University, Himachal Pradesh, Solan, India</t>
  </si>
  <si>
    <t>Poswal P., Chauhan A., Boadh R., Kumar Rajoria Y., Kumar A., Khatak N.</t>
  </si>
  <si>
    <t>10.1016/j.matpr.2022.02.273</t>
  </si>
  <si>
    <t>Department of Mathematics, K. R. Mangalam University, Haryana, Gurgaon, 122103, India; Department of Mathematics, Graphic Era Deemed University, U.K., Dehradun, India; Department of Mechanical Engineering, Faculty of Engineering and Technology, Shree Guru Govind Singh Tricentenary University, Haryana, Gurugram, 122103, India; University institute of Engineering and Technology, Maharshi Dayanand University Rohtak, Haryana124001, India</t>
  </si>
  <si>
    <t>Monika, Kumar S., Gupta A.</t>
  </si>
  <si>
    <t>Relationship between cognitive impairment and postural stability in the elderly population</t>
  </si>
  <si>
    <t>10.1007/s11332-022-00913-4</t>
  </si>
  <si>
    <t>Faculty of Physiotherapy, SGT University, Haryana, Gurugram, India</t>
  </si>
  <si>
    <t>Reshma V.K., Arya N., Ahmad S.S., Wattar I., Mekala S., Joshi S., Krah D.</t>
  </si>
  <si>
    <t>10.1155/2022/8363850</t>
  </si>
  <si>
    <t>Department of Artificial Intelligence and Machine Learning, Hindustan College of Engineering and Technology, Coimbatore, India; Department of Computer Science and Engineering, Shree Guru Gobind Singh Tricentenary University, Gurugram, India; College of Engineering and Computing, Al Ghurair University, Dubai, United Arab Emirates; Department of Electrical Engineering and Computer Science, Cleveland State University, United States; Department of Information Technology, Sreenidhi Institute of Science and Technology, Telangana, Hyderabad, India; Department of Computer Engineering, SVKM'S NMIMS MPSTME Shirpur, Maharashtra425405, India; Tamale Technical University, Ghana</t>
  </si>
  <si>
    <t>Kumar M., Sharma A.</t>
  </si>
  <si>
    <t>Microstructure, Mechanical, and Nanotribological Properties of Ni, Ni-TiN, and Ni90Cu10-TiN Films Processed by Reactive Magnetron Cosputtering</t>
  </si>
  <si>
    <t>10.1155/2022/9391183</t>
  </si>
  <si>
    <t>Department of Physics, Faculty of Science, Shree Guru Gobind Singh Tricentenary University, Delhi-NCR, Gurgaon, India; Department of Materials Science and Engineering, Ajou University, Gyeonggi-do, Suwon, 16499, South Korea</t>
  </si>
  <si>
    <t>Kumar S., Asim M.</t>
  </si>
  <si>
    <t>Fixed Point Theorems for a Pair of Ordered F-contraction mappings in Ordered Metric Spaces</t>
  </si>
  <si>
    <t>Advances in Nonlinear Variational Inequalities</t>
  </si>
  <si>
    <t>University of Dar es Salaam, Department of Mathematics College of Natural and Applied Sciences, Tanzania; Shri Guru Gobind Singh Tricentenary University, Department of Mathematics Faculty of Science, Haryana, Gurugram, India</t>
  </si>
  <si>
    <t>Ziarani G.M., Khademi M., Mohajer F., Yadav S., Tomar R.</t>
  </si>
  <si>
    <t>Recent Advances in the Application of Barbituric Acid Derivatives in Multicomponent Reactions</t>
  </si>
  <si>
    <t>10.2174/1385272826666211229150318</t>
  </si>
  <si>
    <t>Department of Chemistry, Faculty of Physics and Chemistry, Alzahra University, Tehran, Iran; Department of Chemistry, Faculty of Science, Shree Guru Gobind Singh Tricentenary University, Haryana, Gurugram, India</t>
  </si>
  <si>
    <t>Zaki S., Moiz J.A., Bhati P., Menon G.R.</t>
  </si>
  <si>
    <t>Efficacy of high-intensity interval training on cardiac autonomic modulation in cardiovascular diseases and lifestyle disorders: a systematic review and meta-analysis</t>
  </si>
  <si>
    <t>10.3920/CEP210009</t>
  </si>
  <si>
    <t>Centre for Physiotherapy and Rehabilitation Sciences, New Delhi, Jamia Millia Islamia, 110025, India; Shree Guru Gobind Singh Tricentenary University, Haryana, Gurugram, 122505, India; National Institute of Medical Statistics, Indian Council of Medical Research, New Delhi110029, India</t>
  </si>
  <si>
    <t>Singh B., Divatia J., Samantaray A., Malhotra N., Kulkarni S.</t>
  </si>
  <si>
    <t>10.4103/ija.ija-1090-21</t>
  </si>
  <si>
    <t>Department of Anaesthesia, Faculty of Medicine and Health Sciences, SGT University, Haryana, India; Department of Anaesthesia, Critical Care and Pain, Tata Memorial Hospital, Homi Bhabha National Institute, Maharashtra, India; Department of Anaesthesiology and Critical Care, Sri Venkateswara Institute of Medical Sciences, Andhra Pradesh, India; Department of Cardiac Anaesthesia and Pain Management Centre, Institute of Medical Sciences, Haryana, India; Department of Emergency Medicine, MGM Medical College Aurangabad, Co-unit of MGMIHS, Maharashtra, India</t>
  </si>
  <si>
    <t>Kalra R., Conlan X.A., Gupta M., Areche C., Bhat M., Goel M.</t>
  </si>
  <si>
    <t>Natural Product Research</t>
  </si>
  <si>
    <t>10.1080/14786419.2022.2037587</t>
  </si>
  <si>
    <t>TERI-Deakin Nanobiotechnology Centre, Sustainable Agriculture Division, The Energy and Resources Institute, Haryana, Gurugram, India; School of Life and Environmental Sciences, Deakin University, Geelong, VIC, Australia; SGT College of Pharmacy, SGT University, Haryana, Gurugram, India; Departamento de Química, Facultad de Ciencias, Universidad de Chile, Santiago, Chile; School of Biosciences and Biotechnology, BGSB University, Jammu &amp; Kashmir, Rajouri, India</t>
  </si>
  <si>
    <t>Deshmukh S.K., Agrawal S., Gupta M.K., Patidar R.K., Ranjan N.</t>
  </si>
  <si>
    <t>10.2174/1389201022666210615120720</t>
  </si>
  <si>
    <t>TERI-Deakin Nano Biotechnology Centre, The Energy and Resources Institute (TERI), Darbari Seth Block, IHC Com-plex, Lodhi Road, New Delhi, 110003, India; SGT College of Pharmacy, SGT University, (HR), Gurugram, 122505, India; Department of Medicinal Chemistry, National Institute of Pharmaceutical Education and Research, Raebareli, New Transit Campus, Lucknow, 226002, India</t>
  </si>
  <si>
    <t>Vats P., Batra R., Doja F., Phogat M., Gupta P.K., Biswas S.S.</t>
  </si>
  <si>
    <t>Using Machine Learning Based CNN Architectural Models for Breast Ductal Carcinoma Recognition</t>
  </si>
  <si>
    <t>Lecture Notes in Networks and Systems</t>
  </si>
  <si>
    <t>10.1007/978-981-16-6309-3_43</t>
  </si>
  <si>
    <t>Department of Information Technology, Fairfield Institute of Management and Technology, GGSIP University, New Delhi, India; Department of Computer Science and Engineering, SGT University, Gurugram, India; Department of Computer Science and Engineering, SEST, Jamia Hamdard, New Delhi, India</t>
  </si>
  <si>
    <t>Singh S., Aalam Z., Kaur A., Manocha P.S.</t>
  </si>
  <si>
    <t>A Machine Learning-Based Congenital Categorization Approach in Early Recognition of Breast Carcinoma</t>
  </si>
  <si>
    <t>10.1007/978-981-16-6309-3_35</t>
  </si>
  <si>
    <t>SGT University, Haryana, Gurugram, India; Chandigarh University, Chandigarh, India</t>
  </si>
  <si>
    <t>Vats P., Aalam Z., kaur S., kaur A., Gehlot N.</t>
  </si>
  <si>
    <t>A Hybrid Approach for Retrieving Geographic Information in Wireless Environment Using Indexing Technique</t>
  </si>
  <si>
    <t>10.1007/978-981-16-5655-2_14</t>
  </si>
  <si>
    <t>Fairfield Institute of Management and Technology, GGSIPU, New Delhi, India; SGT University, Haryana, Gurugram, India</t>
  </si>
  <si>
    <t>Faheem A., Tyagi A., Pandey S.M., Hasan F., Murtaza Q.</t>
  </si>
  <si>
    <t>A sustainable ecofriendly additive manufacturing approach of repairing and coating on the substrate: cold spray</t>
  </si>
  <si>
    <t>Australian Journal of Mechanical Engineering</t>
  </si>
  <si>
    <t>10.1080/14484846.2021.2023379</t>
  </si>
  <si>
    <t>Mechanical Engineering Section, University Polytechnic, Aligarh Muslim University, Aligarh, India; Department of Mechanical Engineering, SGT University, India; Department of Mechanical Engineering, NIT, Patna, India; Department of Mechanical Engineering, Aligarh Muslim University, Aligarh, India; Department of Mechanical Engineering, Delhi Technical University, Delhi, India</t>
  </si>
  <si>
    <t>Modgil V., Khanduja R., Kumar A.</t>
  </si>
  <si>
    <t>Availability Analysis for Ethanol Manufacturing Unit in Distillery Plant Using Petri Nets</t>
  </si>
  <si>
    <t>International Journal of Mechanical Engineering</t>
  </si>
  <si>
    <t>Department of Mechanical Engineering, DCRUS, Murthal, Haryana, Sonipat, India; Department of Mechanical Engineering, J.N. Govt. Engg. College, Himachal Pradesh, Sundarnagar, India; Department of Mechanical Engineering, SGT University, Gurugram, India</t>
  </si>
  <si>
    <t>Vats P., Singh S., Barda S., Aalam Z., Mandot M.</t>
  </si>
  <si>
    <t>A Novel Approach for Detection of Intracranial Tumor Using Image Segmentation Based on Cellular Automata</t>
  </si>
  <si>
    <t>10.1007/978-981-16-6369-7_54</t>
  </si>
  <si>
    <t>Fairfield Institute of Management and Technology, GGSIP University, New Delhi, India; S. G. T. University, Haryana, Gurugram, India; Chandigarh University, Chandigarh, India; J. R. N. Rajasthan Vidyapeeth, Rajasthan, Udaipur, India</t>
  </si>
  <si>
    <t>Upreti K., Kumar V., Pal D., Alam M.S., Sharma A.K.</t>
  </si>
  <si>
    <t>Design and Development of Tracking System in Communication for Wireless Networking</t>
  </si>
  <si>
    <t>10.1007/978-981-16-6369-7_19</t>
  </si>
  <si>
    <t>Department of Information Technology, Dr. Akhilesh Das Gupta Institute of Technology &amp; Management, Delhi, India; Department of Computer Science and Engineering, SGT University, Delhi, Gurugram, India; Department of Computer Science, College of Computer Science and Information Technology, Jazan University, Jizan, Saudi Arabia; Department of CSI, University of Kota, Kota, India</t>
  </si>
  <si>
    <t>Aalam Z., Kaur S., Vats P., Kaur A., Saxena R.</t>
  </si>
  <si>
    <t>A Comprehensive Analysis of Testing Efforts Using the Avisar Testing Tool for Object Oriented Softwares</t>
  </si>
  <si>
    <t>10.1007/978-981-16-6369-7_34</t>
  </si>
  <si>
    <t>SGT University, Haryana, Gurugram, India; Fairfield Institute of Management and Technology, GGSIPU, New Delhi, India; Chandigarh Engineering College, Mohali, Jhanjeri, India</t>
  </si>
  <si>
    <t>Lata S., Singh D.</t>
  </si>
  <si>
    <t>BOHR’S INEQUALITY for NON-COMMUTATIVE HARDY SPACES</t>
  </si>
  <si>
    <t>Proceedings of the American Mathematical Society</t>
  </si>
  <si>
    <t>10.1090/proc/15609</t>
  </si>
  <si>
    <t>Department of Mathematics, School of Natural Sciences, Shiv Nadar University, NH-91, Tehsil Dadri,, Uttar Pradesh, Gautam Budh Nagar, 201314, India; SGT University, Haryana, Gurugram, 122505, India</t>
  </si>
  <si>
    <t>Varinderpal-Singh, Kunal, Gosal S.K., Choudhary R., Singh R., Adholeya A.</t>
  </si>
  <si>
    <t>Arbuscular mycorrhizal fungi and proximal sensing for improving nutrient use efficiencies in wheat (Triticum aestivum L.)</t>
  </si>
  <si>
    <t>Journal of Plant Nutrition</t>
  </si>
  <si>
    <t>10.1080/01904167.2021.2014872</t>
  </si>
  <si>
    <t>Department of Soil Science, Punjab Agricultural University, Punjab, Ludhiana, India; Department of Microbiology, Punjab Agricultural University, Punjab, Ludhiana, India; Sustainable Agriculture Division, The Energy and Resources Institute, New Delhi, India; Department of Microbiology, Shree Guru Gobind Singh Tricentenary (SGT) University, Budhera, Haryana, Gurugram, India</t>
  </si>
  <si>
    <t>Walia V., Kaushik D., Mittal V., Kumar K., Verma R., Parashar J., Akter R., Rahman M.H., Bhatia S., Al-Harrasi A., Karthika C., Bhattacharya T., Chopra H., Ashraf G.M.</t>
  </si>
  <si>
    <t>Correction to: Delineation of Neuroprotective Effects and Possible Benefits of AntioxidantsTherapy for the Treatment of Alzheimer’s Diseases by Targeting Mitochondrial-Derived Reactive Oxygen Species: Bench to Bedside (Molecular Neurobiology, (2022), 59, 1, (657-680), 10.1007/s12035-021-02617-1)</t>
  </si>
  <si>
    <t>10.1007/s12035-021-02665-7</t>
  </si>
  <si>
    <t>SGT College of Pharmacy, SGT University, Haryana, Gurugram, India; Department of Pharmaceutical Sciences, M.D. University, Rohtak, 124001, India; Department of Pharmaceutical Sciences and Drug Research, Punjabi University, Punjab, Patiala, India; University Institute of Pharmaceutical Sciences (UIPS), Chandigarh University, Punjab, Gharuan, Mohali, India; Department of Pharmacy, School of Medical and Allied Sciences, G.D. Goenka University, Gurugram, 122103, India; Department of Pharmacy, Jagannath University, Dhaka, Sadarghat, 1100, Bangladesh; Department of Pharmacy, Southeast University, Dhaka, Banani, 1213, Bangladesh; School of Health Science, University of Petroleum and Energy Studies, Uttarkhand, Dehrandun, 248007, India; Natural &amp; Medical Sciences Research Center, University of Nizwa, 616 Birkat Al Mouz, P.O. Box 33, Nizwa, Oman; Department of Pharmaceutics, JSS College of Pharmacy, JSS Academy of Higher Education &amp; Research, The Nilgiris, Tamil Nadu, Ooty, 643001, India; College of Chemistry &amp; Chemical Engineering, Hubei University, Wuhan, 430062, China; Chitkara College of Pharmacy, Chitkara University, Punjab, 140401, India; Pre-Clinical Research Unit, King Fahd Medical Research Center, King Abdulaziz University, Jeddah, Saudi Arabia; Department of Medical Laboratory Technology, Faculty of Applied Medical Sciences, King Abdulaziz University, Jeddah, Saudi Arabia</t>
  </si>
  <si>
    <t>Kumar S., Sharma A., Rishi P.</t>
  </si>
  <si>
    <t>Importance and Uses of Telemedicine in Physiotherapeutic Healthcare System: A Scoping Systemic Review</t>
  </si>
  <si>
    <t>10.1007/978-981-16-2641-8_39</t>
  </si>
  <si>
    <t>Faculty of Physiotherapy, SGT University, Gurugram, Haryana, India; School of Physiotherapy, BUEST, Baddi, HP, India</t>
  </si>
  <si>
    <t>10.1007/s12035-021-02617-1</t>
  </si>
  <si>
    <t>SGT College of Pharmacy, SGT University, Haryana, Gurugram, India; Department of Pharmaceutical Sciences, Maharshi Dayanand University, Rohtak, 124001, India; Department of Pharmaceutical Sciences and Drug Research, Punjabi University, Punjab, Patiala, India; University Institute of Pharmaceutical Sciences (UIPS), Chandigarh University, Gharuan, Punjab, Mohali, India; Department of Pharmacy, School of Medical and Allied Sciences, G.D. Goenka University, Gurugram, 122103, India; Department of Pharmacy, Jagannath University, Sadarghat, Dhaka, 1100, Bangladesh; Department of Pharmacy, Southeast University, Banani, Dhaka, 1213, Bangladesh; School of Health Science University of Petroleum and Energy Studies, Uttarkhand, Dehrandun, 248007, India; Natural &amp; Medical Sciences Research Center, University of Nizwa, 616 Birkat Al Mouz, P.O. Box 33, Nizwa, Oman; Department of Pharmaceutics, JSS College of Pharmacy, JSS Academy of Higher Education Research, The Nilgiris, Tamil Nadu, Ooty, 643001, India; College of Chemistry &amp; Chemical Engineering, Hubei University, Wuhan, 430062, China; Chitkara College of Pharmacy, Chitkara University, Punjab140401, India; Pre-Clinical Research Unit, King Fahd Medical Research Center, King Abdulaziz University, Jeddah, Saudi Arabia; Department of Medical Laboratory Technology, Faculty of Applied Medical Sciences, King Abdulaziz University, Jeddah, Saudi Arabia</t>
  </si>
  <si>
    <t>10.1007/s11011-021-00858-6</t>
  </si>
  <si>
    <t>Dewaker V., Srivastava P.N., Verma S., Srivastava A.K., Prabhakar Y.S.</t>
  </si>
  <si>
    <t>Journal of Biomolecular Structure and Dynamics</t>
  </si>
  <si>
    <t>10.1080/07391102.2021.1989037</t>
  </si>
  <si>
    <t>Medicinal and Process Chemistry Division, CSIR-Central Drug Research Institute, Lucknow, India; Molecular Parasitology and Immunology Division, CSIR-Central Drug Research Institute, Lucknow, India; College of Pharmacy, Shree Guru Gobind Singh Tricentenary University, Haryana, Gurugram, India</t>
  </si>
  <si>
    <t>Kapoor G., Bhutani R., Pathak D.P., Chauhan G., Kant R., Grover P., Nagarajan K., Siddiqui S.A.</t>
  </si>
  <si>
    <t>Current Advancement in the Oxadiazole-Based Scaffolds as Anticancer Agents</t>
  </si>
  <si>
    <t>Polycyclic Aromatic Compounds</t>
  </si>
  <si>
    <t>10.1080/10406638.2021.1886123</t>
  </si>
  <si>
    <t>KIET School of Pharmacy, KIET Group of Institutions, Uttar Pradesh, Ghaziabad, India; School of Medical and Allied Sciences, GD Goenka University, Haryana, Gurgaon, India; Delhi Institute of Pharmaceutical Sciences and Research (DIPSAR), New Delhi, India; Lloyd Institute of Management and Technology, Greater Noida, India; College of Pharmacy, SGT University, Haryana, Gurugram, India</t>
  </si>
  <si>
    <t>Shrivastav S., Yadav D., Attri K., Chaturvedi S.</t>
  </si>
  <si>
    <t>AN AWARENESS /CHALLENGES ON CONGENITAL HEART DISEASE</t>
  </si>
  <si>
    <t>Pharmacologyonline</t>
  </si>
  <si>
    <t>SGT University, Department of Pharmacology, SGTCOP, Haryana, Gurugram, 122505, India; SGT University, Department of Pharmacognosy, SGTCOP, Haryana, Gurugram, 122505, India; SGT University, Department of Pharmaceutics, SGTCOP, Haryana, Gurugram, 122505, India</t>
  </si>
  <si>
    <t>High refractive index (Dy) doped (GeTe2)80(In2Te3)20 thin films for sub-THz and millimeter-wave applications</t>
  </si>
  <si>
    <t>Ceramics International</t>
  </si>
  <si>
    <t>10.1016/j.ceramint.2021.08.364</t>
  </si>
  <si>
    <t>Department of Physics, Faculty of Science, Shree Guru Gobind Singh Tricentenary University, Gurugram, Haryana  122505, India; Department of Physics and Materials Science, Jaypee University of Information Technology, Waknaghat, SolanH.P  173234, India; Department of Physics, Faculty of Science, Al-Azhar University, Assiut Branch, Assiut, Egypt; Department of Physics, Faculty of Science and Arts, Jeddah University, Jeddah, SA, Saudi Arabia; Department of Physics – Faculty of Science – King Khalid University, P.O. Box 9004, Abha, Saudi Arabia; Department of Physics, Faculty of Science, Port Said University, Port Said, Egypt; Applied Science Department, National Institute of Technical Teachers Training and Research, Sector 26, Chandigarh, 160019, India</t>
  </si>
  <si>
    <t>Tiwari A., Bendi A., Bhathiwal A.S.</t>
  </si>
  <si>
    <t>An Overview on Synthesis and Biological Activity of Chalcone Derived Pyrazolines</t>
  </si>
  <si>
    <t>10.1002/slct.202103779</t>
  </si>
  <si>
    <t>Department of Chemistry, Faculty of Science, Shree Guru Gobind Singh Tricentenary University, Gurugram, Haryana  122505, India</t>
  </si>
  <si>
    <t>Yadav P., Yadav S., Atri S., Tomar R.</t>
  </si>
  <si>
    <t>A Brief Review on Key Role of Perovskite Oxides as Catalyst</t>
  </si>
  <si>
    <t>10.1002/slct.202102292</t>
  </si>
  <si>
    <t>Department of Chemistry, Faculty of Science, SGT University, Gurugram, Haryana  122505, India</t>
  </si>
  <si>
    <t>Heena, Malik D.P., Tanwar N.</t>
  </si>
  <si>
    <t>Growth in Area Coverage and Production Under Organic Farming in India</t>
  </si>
  <si>
    <t>Economic Affairs (New Delhi)</t>
  </si>
  <si>
    <t>10.46852/0424-2513.4.2021.13</t>
  </si>
  <si>
    <t>Faculty of Agricultural Sciences, SGT University, Haryana, Gurugram, India; Department of Agricultural Economics, CCS Haryana Agricultural University, Haryana, Hisar, India; Department of Statistics, Lady Shree Ram College for women, University of Delhi, Delhi, India</t>
  </si>
  <si>
    <t>Choudhary N., Malhotra H., Kumar N., Sharma M.</t>
  </si>
  <si>
    <t>2021 9th International Conference on Reliability, Infocom Technologies and Optimization (Trends and Future Directions), ICRITO 2021</t>
  </si>
  <si>
    <t>10.1109/ICRITO51393.2021.9596321</t>
  </si>
  <si>
    <t>SGT University, Department of Electronics and Communication Engineering, Haryana, Gurugram, India; Chitkara University Institute of Engineering and Technology, Chitkara University, Punjab, India</t>
  </si>
  <si>
    <t>Kumar N., Sharma S.</t>
  </si>
  <si>
    <t>SYNTHESIS AND ANTICANCER ACTIVITY OF N-SUBSTITUTED INDOLE DERIVATIVES</t>
  </si>
  <si>
    <t>10.53879/id.58.12.12496</t>
  </si>
  <si>
    <t>Department of Pharmaceutical Chemistry, Lords International College of Pharmacy, Lords University, Chikani, Rajasthan, Alwar, 301 028, India; Department of Pharmacy Practice, SGT College of Pharmacy, SGT University, Gurgaon-Badli Road, Chandu Budhera, Haryana, Gurugram, 122 505, India</t>
  </si>
  <si>
    <t>Dobhal S., Baliyan S., Singh M.F., Bisht S., Setya S.</t>
  </si>
  <si>
    <t>Amelioration of the Abnormalities Associated with Metabolic Syndrome by L-Norvaline in Hyperlipidemic Diabetic Rats</t>
  </si>
  <si>
    <t>European Pharmaceutical Journal</t>
  </si>
  <si>
    <t>10.2478/afpuc-2021-0015</t>
  </si>
  <si>
    <t>School of Pharmaceutical Sciences, Sardar Bhagwan Singh University, Balawala, Uttarakhand, Dehradun, PIN-248001, India; Babu Banarasi Das University, Lucknow, PIN- 226028, India; SGT College of Pharmacy, SGT University, Gurugram, India</t>
  </si>
  <si>
    <t>Anjaneyulu B., Dharma Rao G.B., Nancy, Nagakalyan S.</t>
  </si>
  <si>
    <t>Synthesis and DFT studies of 1,2-disubstituted benzimidazoles using expeditious and magnetically recoverable CoFe2O4/Cu(OH)2 nanocomposite under solvent-free condition</t>
  </si>
  <si>
    <t>Journal of Saudi Chemical Society</t>
  </si>
  <si>
    <t>10.1016/j.jscs.2021.101394</t>
  </si>
  <si>
    <t>Department of Chemistry, Faculty of Science, Shree Guru Gobind Singh Tricentenary University, Gurugram, Haryana  122505, India; Department of Chemistry, Kommuri Pratap Reddy Institute of Technology, Hyderabad, TS  500088, India; Analytical Lab, Ozone Pharmaceutical Ltd, Bhondsi, Gurugram, Haryana  122001, India; Department of Mechanical Engineering, Guru Nanak Institutions Technical Campus, Ibrahimpatnam, Hyderabad  501506, India</t>
  </si>
  <si>
    <t>Kumar M.</t>
  </si>
  <si>
    <t>Effect of copper concentrations on microstructure, residual stress and corrosion behavior of Ni100−x-Cux alloy films processed by magnetron co-sputtering</t>
  </si>
  <si>
    <t>Letters on Materials</t>
  </si>
  <si>
    <t>10.22226/2410-3535-2021-4-462-466</t>
  </si>
  <si>
    <t>Department of Physics, Faculty of Science, Shree Guru Govind Singh Tricentenary University, Delhi-NCR, Gurgaon, 122001, India</t>
  </si>
  <si>
    <t>Sharma M., Payal N., Devi L.S., Gautam D., Khandait M., Hazarika K., Sardar M.</t>
  </si>
  <si>
    <t>Study on prescription audit from a rural tertiary care hospital in North India</t>
  </si>
  <si>
    <t>10.22207/JPAM.15.4.14</t>
  </si>
  <si>
    <t>Department of Microbiology, Faculty of Medicine and Health Sciences, SGT University, Haryana, Gurugram, 122 006, India; Department of Obstetrics and Gynaecology, Letterkenny University Hospital, Co. Donegal, Letterkenny, F92 AE81, Ireland; Department of Pharmacology, Faculty of Medicine and Health Sciences, SGT University, Haryana, Gurugram, 122 006, India</t>
  </si>
  <si>
    <t>Madhuri, Jangra S., Khandait M.</t>
  </si>
  <si>
    <t>Clinical spectrum and resistance profile of Staphylococcus infections in a peri urban tertiary care hospital</t>
  </si>
  <si>
    <t>10.22207/JPAM.15.4.39</t>
  </si>
  <si>
    <t>Allied Health Sciences, SGT University, Haryana, Gurugram, 122 001, India; Department of Microbiology, SGT University, Haryana, Gurugram, 122 001, India</t>
  </si>
  <si>
    <t>Arora P., Nagpal S., Tewari A., Jose N.A., Mahla V.P., Tripathi A., Gupta P., Siwatch A., Ogha A.</t>
  </si>
  <si>
    <t>Post-electroconvulsive therapy hyperthermia a case report</t>
  </si>
  <si>
    <t>Journal of ECT</t>
  </si>
  <si>
    <t>10.1097/YCT.0000000000000784</t>
  </si>
  <si>
    <t>SGT Medical College Hospital and Research Institute, Haryana, Gurugram, India; Hamdard Institute of Medical Sciences and Research Jamia Hamdard, New Delhi, India</t>
  </si>
  <si>
    <t>Tyagi A., Chourasia S., Murtaza Q., Walia R.S.</t>
  </si>
  <si>
    <t>Evaluation of tribological, oxidation and corrosion behavior of HVOF sprayed sustainable temperature-dependent carbon coating</t>
  </si>
  <si>
    <t>Surface Topography: Metrology and Properties</t>
  </si>
  <si>
    <t>10.1088/2051-672X/ac340a</t>
  </si>
  <si>
    <t>Department of Mechanical Engineering, SGT University, Haryana, India; Department of Mechanical Engineering, Delhi Technological University, Delhi, India; Department of production &amp; Industrial engineering, PEC, Chandigarh, India</t>
  </si>
  <si>
    <t>Yadav A., Sharma L., Singh P., Batra P.</t>
  </si>
  <si>
    <t>Nutritional composition and sensory attributes of gluten-free brownie enriched with kidney beans and functional ingredients</t>
  </si>
  <si>
    <t>Department of Nutrition and Dietetics, Faculty of Allied Health Sciences, Shree Guru Gobind Singh Tricentenary University, Gurgaon, Haryana, 122 505, India</t>
  </si>
  <si>
    <t>Alam A., Imdad M., Asim M., Sessa S.</t>
  </si>
  <si>
    <t>A relation-theoretic formulation of browder–göhde fixed point theorem</t>
  </si>
  <si>
    <t>Axioms</t>
  </si>
  <si>
    <t>10.3390/axioms10040285</t>
  </si>
  <si>
    <t>Department of Mathematics, Aligarh Muslim University, Aligarh, 202002, India; Department of Mathematics, Shree Guru Gobind Singh Tricentenary University, Gurugram, 122505, India; Dipartimento di Architettura, Università degli Studi di Napoli Federico II, Napoli, 80138, Italy</t>
  </si>
  <si>
    <t>Agritourism and its benefits: A case study of Haryana</t>
  </si>
  <si>
    <t>Faculty of Hotel and Tourism Management, SGT University, Gurugram, Haryana, 122 505, India</t>
  </si>
  <si>
    <t>Kumar N., Upreti K., Upreti S., Shabbir Alam M., Agrawal M.</t>
  </si>
  <si>
    <t>Blockchain integrated flexible vaccine supply chain architecture: Excavate the determinants of adoption</t>
  </si>
  <si>
    <t>Human Behavior and Emerging Technologies</t>
  </si>
  <si>
    <t>10.1002/hbe2.302</t>
  </si>
  <si>
    <t>Amity School of Business, Amity University Noida, Uttar Pradesh, Noida, India; Dr.Akhilesh Das Gupta Institute of Technology &amp; Management, New Delhi, India; SGT University, Haryana, Gurugram, India; Department of Computer Science, College of Computer Science and Information Technology, Jazan University, Jazan, Saudi Arabia; Maulana Azad National Institute of Technology, Madhya Pradesh, Bhopal, India</t>
  </si>
  <si>
    <t>Design of a novel degree load-balanced and fuzzy ant colony optimization protocol for optimizing the clustering architecture in WSN</t>
  </si>
  <si>
    <t>10.1002/dac.4997</t>
  </si>
  <si>
    <t>Department of Computer Science and Engineering, Faculty of Engineering and Technology, SGT University, Gurugram, India</t>
  </si>
  <si>
    <t>El-Denglawey A., Aly K.A., Sharma E., Arora R., Sharda S., Sharma P., Dahshan A.</t>
  </si>
  <si>
    <t>Topological analysis and glass kinetics of Se-Te-Ag lone pair semiconductors</t>
  </si>
  <si>
    <t>10.1088/1402-4896/ac2709</t>
  </si>
  <si>
    <t>Department of Physics, College of University College at Turabah, Taif University, PO Box 11099, Taif, 21944, Saudi Arabia; Department of Physics, Faculty of Science and Arts, Jeddah University, Jeddah, Saudi Arabia; Department of Physics, Faculty of Science, Al-Azhar University, Assiut Branch, Assiut, Egypt; Department of Physics and Materials Science, Jaypee University of Information Technology, Solan, H.P., Waknaghat, 173234, India; Consultant AV Legal Alliance LLP, New Delhi, India; Department of Physics, Faculty of Science, Shree Guru Gobind Singh Tricentenary University, Haryana, Gurugram, 122505, India; Applied Science Department, National Institute of Technical Teachers Training and Research, Chandigarh, 160019, India; Department of Physics, Faculty of Science, King Khalid University, PO Box 9004, Abha, Saudi Arabia; Department of Physics, Faculty of Science, Port Said University, Port Said, Egypt</t>
  </si>
  <si>
    <t>Suri A., Perumal V., Ammalli P., Suryan V., Bansal S.K.</t>
  </si>
  <si>
    <t>Scientific Reports</t>
  </si>
  <si>
    <t>10.1038/s41598-021-96552-9</t>
  </si>
  <si>
    <t>Department of Biochemistry, SGT Medical College Hospital and Research Institute, Gurugram, Haryana  122505, India; Department of Obstetrics and Gynaecology, All India Institute of Medical Sciences, New Delhi, India; Department of Biochemistry, Institute of Liver and Biliary Sciences, D1 ILBS Road, Vasant Kunj, New Delhi, Delhi  110070, India</t>
  </si>
  <si>
    <t>Shrivastava D., Kumar V.M., Gupta R., Mallick H.N.</t>
  </si>
  <si>
    <t>Field-Safety Notice and Recall of Sleep Care Devices by Philips Respironics</t>
  </si>
  <si>
    <t>10.1007/s41782-021-00154-4</t>
  </si>
  <si>
    <t>Division of Pulmonary, Critical Care and Sleep, Department of Medicine and Medical Director, SJGH Sleep Center, UC Davis School of Medicine, Sacramento, CA, United States; Kerala Chapter, National Academy of Medical Sciences (India), New Delhi, India; Department of Psychiatry and Division of Sleep Medicine, All India Institute of Medical Sciences, Rishikesh, India; Faculty of Medicine and Health Sciences, SGT University, Budhera, Gurugram, India</t>
  </si>
  <si>
    <t>Somanath S., Sumiyoshi A., Kumaran S.S., Sharma B., Mallick H.N.</t>
  </si>
  <si>
    <t>Thalamic Grey Matter Volume Changes After Sleep Deprivation in Rats</t>
  </si>
  <si>
    <t>10.1007/s41782-021-00148-2</t>
  </si>
  <si>
    <t>Department of Physiology, All India Institute of Medical Sciences, New Delhi, India; Department of Molecular Imaging and Theranostics, National Institutes for Quantum and Radiological Science and Technology, Chiba, Japan; Department of NMR, All India Institute of Medical Sciences, New Delhi, India; Department of Physiology, Faculty of Medicine and Health Sciences, SGT University, Budhera, Gurugram, Haryana, India</t>
  </si>
  <si>
    <t>Bhardwaj R., Sharma A., Singhal B.</t>
  </si>
  <si>
    <t>10.1007/s12070-021-02533-9</t>
  </si>
  <si>
    <t>Department of Otorhinolaryngology, Safdarjung Hospital and Vardhman Mahavir Medical College, Ansari Nagar, Delhi, New Delhi  110029, India; Department of Otorhinolaryngology, SGT Medical College, Hospital &amp; Research Institute, Village Budhera, Gurugram, Haryana  122505, India</t>
  </si>
  <si>
    <t>Effect of moderate intensity aerobic exercise training on electrophysiological and biochemical correlates of sleep</t>
  </si>
  <si>
    <t>10.1007/s11332-021-00746-7</t>
  </si>
  <si>
    <t>Sleep Research Group, Neurophysiology Lab, Centre for Physiotherapy and Rehabilitation Sciences, Jamia Millia Islamia (Central University), New Delhi, 110025, India; Department of Neurology, Vardhman Mahavir Medical College and Safdarjung Hospital, New Delhi, India; Faculty of Allied Health Sciences, Shree Guru Gobind Singh Tricentenary University, Gurugram, India</t>
  </si>
  <si>
    <t>Raj Lakshmi R.K.R., Oinam E.</t>
  </si>
  <si>
    <t>Frontiers in Psychology</t>
  </si>
  <si>
    <t>10.3389/fpsyg.2021.785009</t>
  </si>
  <si>
    <t>Department of Yoga, Manipur University, Imphal, India; Faculty of Naturopathy and Yoga, Shree Guru Gobind Singh Tricentenary University, Gurgaon, India</t>
  </si>
  <si>
    <t>Goel S., Singh M., Grewal S., Razzaq A., Wani S.H.</t>
  </si>
  <si>
    <t>Wheat Proteins: A Valuable Resources to Improve Nutritional Value of Bread</t>
  </si>
  <si>
    <t>Frontiers in Sustainable Food Systems</t>
  </si>
  <si>
    <t>10.3389/fsufs.2021.769681</t>
  </si>
  <si>
    <t>Faculty of Agricultural Sciences, Shree Guru Gobind Singh Tricentenary (SGT) University, Gurugram, India; Department of Bio and Nanotechnology, Guru Jambheshwar University of Science and TechnologyHisar, India; Centre of Agricultural Biochemistry and Biotechnology, University of Agriculture Faisalabad, Faisalabad, Pakistan; Mountain Research Centre for Field Crops, Sher-e-Kashmir University of Agricultural Sciences and Technology, Srinagar, India</t>
  </si>
  <si>
    <t>Adil S.A., Gangopadhyay M.R., Sami M., Sharma M.K.</t>
  </si>
  <si>
    <t>Late-time acceleration due to a generic modification of gravity and the Hubble tension</t>
  </si>
  <si>
    <t>10.1103/PhysRevD.104.103534</t>
  </si>
  <si>
    <t>Department of Physics, Jamia Millia Islamia, Delhi, 110025, India; Centre for Theoretical Physics, Jamia Millia Islamia, Delhi, 110025, India; Centre for Cosmology and Science Popularization(CCSP), SGT University, Gurugram, 12006, India; International Center for Cosmology, Charusat University, Gujarat, Anand, 388421, India; Center for Theoretical Physics, Eurasian National University, Astana, 010008, Kazakhstan; Department of Physics and Astrophysics, University of Delhi, Delhi, 110007, India</t>
  </si>
  <si>
    <t>Ahlawat S., Shankar A., Vandna, Mohan H., Sharma K.K.</t>
  </si>
  <si>
    <t>Toxicology and Applied Pharmacology</t>
  </si>
  <si>
    <t>10.1016/j.taap.2021.115741</t>
  </si>
  <si>
    <t>Laboratory of Enzymology and Recombinant DNA Technology, Department of Microbiology, Maharshi Dayanand University, Rohtak, Haryana  124001, India; Department of Medical Biotechnology, Maharshi Dayanand University, Rohtak, Haryana  124001, India; SGT University, Gurgaon-Badli Road Chandu, Budhera, Gurugram, Haryana  122505, India</t>
  </si>
  <si>
    <t>Yadav M., Grewal M.S., Arya A., Arora A.</t>
  </si>
  <si>
    <t>Journal of Conservative Dentistry</t>
  </si>
  <si>
    <t>10.4103/jcd.jcd_416_21</t>
  </si>
  <si>
    <t>Department of Dental Surgery, RML Hospital, New Delhi, India; Department of Conservative Dentistry and Endodontics, Faculty of Dental Sciences, SGT University, Haryana, Gurgaon, India</t>
  </si>
  <si>
    <t>Bhardwaj H., Sharma G.K., Mittal N., Bhardwaj H.</t>
  </si>
  <si>
    <t>Synthesis and biological evaluation of some newer Indole Derivatives</t>
  </si>
  <si>
    <t>10.52711/0974-360X.2021.01054</t>
  </si>
  <si>
    <t>Rajiv Academy for Pharmacy, Mathura, 281001, India; SGT College of pharmacy, SGT University, Gurugram Harayana, 112505, India; Anand College of Pharmacy, Agra, 282007, India</t>
  </si>
  <si>
    <t>Sharma A., Mishra R.K., Goud K.Y., Mohamed M.A., Kummari S., Tiwari S., Li Z., Narayan R., Stanciu L.A., Marty J.L.</t>
  </si>
  <si>
    <t>Optical biosensors for diagnostics of infectious viral disease: A recent update</t>
  </si>
  <si>
    <t>Diagnostics</t>
  </si>
  <si>
    <t>10.3390/diagnostics11112083</t>
  </si>
  <si>
    <t>Department of Pharmaceutical Chemistry, SGT College of Pharmacy, SGT University, Budhera, Gurugram, Haryana, 122505, India; Bindley Bio-Science Center, Purdue University, Lab 222, 1203 W. State St., West Lafayette, IN  47907, United States; School of Materials Engineering, Purdue University, 701 West Stadium Avenue, West Lafayette, IN  47907, United States; Department of NanoEngineering, University of California San Diego, La JollaCA  92093, United States; Pharmaceutical Chemistry Department, National Organization for Drug Control and Research (NODCAR), Egyptian Drug Authority, Giza, 99999, Egypt; Department of Chemistry, National Institute of Technology, Warangal, Telangana, 506004, India; School of Studies in Chemistry, Pt. Ravishankar Shukla University, Raipur, Chattisgarh, 492010, India; School of Medical Instrument and Food Engineering, University of Shanghai for Science and Technology, 516 Jungong Road, Yangpu District, Shanghai, 200093, China; Department of Materials Science and Engineering, NC State University, Raleigh, NC  27695, United States; Joint Department of Biomedical Engineering, University of North Carolina and Carolina State University, Raleigh, NC  27695, United States; BAE-LBBM Laboratory, University of Perpignan via Domitia, 52 Avenue Paul Alduy, CEDEX 9, Perpignan, 66860, France</t>
  </si>
  <si>
    <t>Vohra P., Verma R., Mongia J., Kumar P., Sukhija H., Singh R., Tiwari H.</t>
  </si>
  <si>
    <t>Evaluation of knowledge, attitude, awareness, fear, and anxiety levels in pateints visisting the routine dental outpatient department during COVID 19 pandemic - A cross-sectional hospital-based observational research</t>
  </si>
  <si>
    <t>10.4103/jpbs.jpbs_378_21</t>
  </si>
  <si>
    <t>Department of Oral Medicine and Radiology, Faculty of Dental Sciences, SGT University, Gurgaon, Haryana, India; Department of Pediatric and Preventive Dentistry, Kalinga Institute of Dental Sciences, KIIT University, Campus 5, Bhubaneswar, Odisha, India; Chandigarh Dental and Homeopathic Hospital, Sector 35, Chandigarh, India; Department of Oral Pathology and Microbiology, Government College of Dentistry, Indore, Madhya Pradesh, India; Department of Oral Pathology and Oral Microbiology, Index Institute of Dental Sciences, Indore, Madhya Pradesh, India; Department of Orthodontics and Dentofacial Orthopedic, Chandra Dental College, Barabanki, Uttar Pradesh, India; Parul Univeristy, Vadodara, Gujrat, India</t>
  </si>
  <si>
    <t>Purba M.K., Gupta S., Gupta R.R.</t>
  </si>
  <si>
    <t>Elementary vs. advanced techniques: A comparative approach to examine various types of blue inks</t>
  </si>
  <si>
    <t>10.14445/22315381/IJETT-V69I11P222</t>
  </si>
  <si>
    <t>Amity Institute of Forensic Science, Amity University, Uttar Pradesh, Noida, 201313, India; Department of Forensic Science, Shree Guru Gobind Singh Tricentenary University, Haryana, Gurugram, 122505, India; Central Forensic Science Laboratory, Central Bureau of Investigation, New Delhi, 110003, India</t>
  </si>
  <si>
    <t>Sharma B.K., Walia M., Purba M.K., Sharma Y., Ahmad Beig M.T.</t>
  </si>
  <si>
    <t>Understanding the influence of 0.22 caliber bullets on different types of clothing materials for the estimation of possible caliber of projectile</t>
  </si>
  <si>
    <t>10.14445/22315381/IJETT-V69I11P202</t>
  </si>
  <si>
    <t>Department of Forensic Science, SGT University Gurugram, Haryana, India; Department of Physics, SGT University Gurugram, Haryana, India</t>
  </si>
  <si>
    <t>Sharma K., Shinde V., Chaudhary A.K.</t>
  </si>
  <si>
    <t>Immunomodulation effect of vitex negundo Linn. (Nirgudi)</t>
  </si>
  <si>
    <t>SGT University, Department of Pharmacognosy, SGTCOP, Gurugram, Haryana, 122505, India; Bharati Vidyapeeth University, Department of Pharmacognosy, Erandwane, Pune, 411038, India; Assistant Professor and PhD Scholar of Vinayaka Mission Research Foundation, Salem, 636308, India</t>
  </si>
  <si>
    <t>Patil V.M., Masand N., Verma S., Masand V.</t>
  </si>
  <si>
    <t>Chemical Biology and Drug Design</t>
  </si>
  <si>
    <t>10.1111/cbdd.13951</t>
  </si>
  <si>
    <t>Department of Pharmaceutical Chemistry, KIET School of Pharmacy, KIET Group of Institutions, Delhi-NCR, Ghaziabad, India; Department of Pharmacy, Lala Lajpat Rai Memorial Medical College, Meerut, Uttar Pradesh, India; Department of Pharmaceutical Chemistry, SGT University, Gurugram, Haryana, India; Department of Chemistry, Vidya Bharati College, Amravati, Maharashtra, India</t>
  </si>
  <si>
    <t>Singh J.I.P., Singh S., Dhawan V., Gulati P.</t>
  </si>
  <si>
    <t>Flax fiber reinforced polylactic acid composites for non-structural engineering applications: Effect of molding temperature and fiber volume fraction on its mechanical properties</t>
  </si>
  <si>
    <t>Polymers and Polymer Composites</t>
  </si>
  <si>
    <t>10.1177/09673911211025159</t>
  </si>
  <si>
    <t>IKG-PTU Kapurthala, Guru Nanak Dev Engineering College, Ludhiana, Punjab, India; Lovely Professional University, Phagwara, Punjab, India; Guru Nanak Dev Engineering College, Ludhiana, Punjab, India; Shree Guru Gobind Singh Tricentenary University, Gurugram, Haryana, India</t>
  </si>
  <si>
    <t>Rao G.B.D., Anjaneyulu B., Kaushik M.P., Prasad M.R.</t>
  </si>
  <si>
    <t>β-Ketoesters: An Overview and It's Applications via Transesterification</t>
  </si>
  <si>
    <t>10.1002/slct.202102949</t>
  </si>
  <si>
    <t>Department of Chemistry, Kommuri Pratap Reddy Institute of Technology, Hyderabad, 501301, T.S, India; Department of Chemistry, Faculty of Sciences, Shree Guru Gobind Singh Tricentenary University, Haryana, 122505, P.B, India; Amity School of Applied Sciences, Amity University, Gwalior, Madhya Pradesh  474005, India; Department of Pharmaceutical Chemistry, Shri Vishnu College of Pharmacy, Vishnupur, Bhimavaram, 534202, A.P., India</t>
  </si>
  <si>
    <t>Sharma P., Garg S., Dhindsa A., Jain N., Joshi S., Gupta A.</t>
  </si>
  <si>
    <t>10.25259/IJPP_302_2021</t>
  </si>
  <si>
    <t>Department of Pediatric and Preventive Dentistry, Maharishi Markandeshwar College of Dental Sciences and Research, Mullana, India; Department of Pediatric and Preventive Dentistry, SGT University, Gurugram, India; Department of Pediatric and Preventive Dentistry, Swami Devi Dyal Hospital and Dental College, Haryana, Barwala, India</t>
  </si>
  <si>
    <t>Prakash V., Choudhury S., Sharma A., Chaudhary S.</t>
  </si>
  <si>
    <t>Treatment of Class II division i malocclusion having severe crowding, proclination with noncomplaint fixed functional appliance therapy, and frictionless mechanics</t>
  </si>
  <si>
    <t>Journal of Indian Society of Pedodontics and Preventive Dentistry</t>
  </si>
  <si>
    <t>10.4103/jisppd.jisppd_253_21</t>
  </si>
  <si>
    <t>Department of Orthodontics and Dentofacial Orthopedics, Faculty of Dental Sciences, SGT University, Haryana, India; Department of Orthodontics and Dentofacial Orthopedics, Kothiwal Dental College and Research Centre, Moradabad, India</t>
  </si>
  <si>
    <t>Bagai S., Khullar D., Malik V., Bansal B.</t>
  </si>
  <si>
    <t>Amyloidosis in a renal transplant recipient: A diagnostic challenge - A case report</t>
  </si>
  <si>
    <t>Indian Journal of Transplantation</t>
  </si>
  <si>
    <t>10.4103/ijot.ijot_36_21</t>
  </si>
  <si>
    <t>Department of Nephrology and Renal Transplant Medicine, Max Super Specialty Hospital, Delhi, India; Department of Pathology, SGT University, Haryana, Gurgaon, India; Department of Pathology, Max Super Specialty Hospital, Delhi, India</t>
  </si>
  <si>
    <t>Kapoor S., Gupta A., Saidha P.K.</t>
  </si>
  <si>
    <t>Ear, nose, and throat practice guidelines: An update for COVID-19</t>
  </si>
  <si>
    <t>10.1055/S-0041-1736424</t>
  </si>
  <si>
    <t>Department of Ear, Nose, and Throat, Faculty of Medicine and Health Sciences, SGT University, Haryana, Gurgaon, India</t>
  </si>
  <si>
    <t>Nindra J., Sidhu M.S., Kochhar A.S., Dabas A., Valletta R., Rongo R., Spagnuolo G.</t>
  </si>
  <si>
    <t>Three-dimensional evaluation of condyle-glenoid fossa complex following treatment with herbst appliance</t>
  </si>
  <si>
    <t>Journal of Clinical Medicine</t>
  </si>
  <si>
    <t>10.3390/jcm10204730</t>
  </si>
  <si>
    <t>Department of Orthodontics, Faculty of Dental Sciences, SGT University, Gurgaon, 122505, India; Faculty of Dentistry, University of Toronto, Toronto, ON  M5G 0C1, Canada; Department of Neurosciences, Reproductive and Odontostomatological Sciences, Federico II University of Naples, Naples, 80131, Italy; Department of Therapeuthic Dentistry, I.M. Sechenov First Moscow State Medical University, (Sechenov University), Moscow, 119991, Russian Federation</t>
  </si>
  <si>
    <t>Sami M., Gannouji R.</t>
  </si>
  <si>
    <t>Spontaneous symmetry breaking in the late Universe and glimpses of the early Universe phase transitions à la baryogenesis</t>
  </si>
  <si>
    <t>International Journal of Modern Physics D</t>
  </si>
  <si>
    <t>10.1142/S0218271821300056</t>
  </si>
  <si>
    <t>Centre for Cosmology and Science Popularization (CCSP), SGT University, Delhi-NCR, Gurugram, 12006, India; International Center for Cosmology, Charusat University, Gujarat, Anand, 388421, India; Center for Theoretical Physics, Eurasian National University, Astana, 010008, Kazakhstan; Instituto de Física, Pontificia Universidad Católica de Valparaíso, Av. Brasil 2950, Valparaíso, Chile</t>
  </si>
  <si>
    <t>Sharma A., Kumar V., Babbar A., Dhawan V., Kotecha K., Prakash C.</t>
  </si>
  <si>
    <t>Experimental investigation and optimization of electric discharge machining process parameters using grey-fuzzy-based hybrid techniques</t>
  </si>
  <si>
    <t>10.3390/ma14195820</t>
  </si>
  <si>
    <t>Chitkara College of Applied Engineering, Chitkara University, Punjab, 140401, India; Department of Mechanical Engineering, Indian Institute of Technology, Kharagpur, 721302, India; Mechanical Engineering Department, Shree Guru Gobind Singh Tricentenary University, Gurugram, Haryana, 122505, India; Symbiosis Centre for Applied Artificial Intelligence (SCAAI), Symbiosis International (Deemed University) (SIU), Pune, 412115, India; School of Mechanical Engineering, Lovely Professional University, Phagwara, 110001, India</t>
  </si>
  <si>
    <t>Nagpal S., Kumar D., Kumar M., Jose N.A., Tewari A.</t>
  </si>
  <si>
    <t>Psychiatric morbidity in the parents of children with attention deficit hyperactivity disorder</t>
  </si>
  <si>
    <t>Department of Psychiatry, SGT Medical College Hospital and Research Institute, SGT University, Budhera, Gurugram, Haryana, India; Department of Psychiatry, Institute of Human Behavior and Allied Science, Dilshad Garden, Delhi, India</t>
  </si>
  <si>
    <t>Journal of Paediatrics and Child Health</t>
  </si>
  <si>
    <t>10.1111/jpc.1_15383</t>
  </si>
  <si>
    <t>Department of Oral Medicine and Radiology, Faculty of Dental Sciences, Shree Guru Gobind Singh Tricentenary (SGT) University, Gurugram, India</t>
  </si>
  <si>
    <t>Sharma M.</t>
  </si>
  <si>
    <t>Retraction Note to: Superwideband Triple Notch Monopole Antenna for Multiple Wireless Applications (Wireless Personal Communications, (2019), 104, (459–470), 10.1007/s11277-018-6030-9)</t>
  </si>
  <si>
    <t>10.1007/s11277-021-09193-6</t>
  </si>
  <si>
    <t>Department of Electronics and Communication Engineering, SGT University, Gurugram, India</t>
  </si>
  <si>
    <t>Kalra S., Chorsiya V., Ajmera P., Pawaria S., Pal S.</t>
  </si>
  <si>
    <t>Asian Journal of Psychiatry</t>
  </si>
  <si>
    <t>10.1016/j.ajp.2021.102790</t>
  </si>
  <si>
    <t>School of Physiotherapy, Delhi Pharmaceutical Sciences and Research University, New Delhi, India; Department of Public Health, School of Allied Health Sciences, Delhi Pharmaceutical Sciences and Research University, New Delhi, India; Faculty of Physiotherapy, SGT University, Gurugram, Haryana, India; Faculty of Physiotherapy, SGT University, Gurugram, India</t>
  </si>
  <si>
    <t>Singh A., Malik P.</t>
  </si>
  <si>
    <t>Bifurcations in a modified Leslie–Gower predator–prey discrete model with Michaelis–Menten prey harvesting</t>
  </si>
  <si>
    <t>Journal of Applied Mathematics and Computing</t>
  </si>
  <si>
    <t>10.1007/s12190-020-01491-9</t>
  </si>
  <si>
    <t>ABV-Indian Institute of Information Technology and Management Gwalior, Gwalior, M.P., India; Shree Guru Gobind Singh Tricentenary University, Gurugram, Haryana, India</t>
  </si>
  <si>
    <t>Sehrawat H., Kumar N., Sood D., Kumar L., Tomar R., Chandra R.</t>
  </si>
  <si>
    <t>Unraveling the interaction of an opium poppy alkaloid noscapine ionic liquid with human hemoglobin: Biophysical and computational studies</t>
  </si>
  <si>
    <t>Journal of Molecular Liquids</t>
  </si>
  <si>
    <t>10.1016/j.molliq.2021.116710</t>
  </si>
  <si>
    <t>Drug Discovery &amp; Development Laboratory, Department of Chemistry, University of DelhiDelhi  110007, India; Department of Chemistry, Faculty of Science, SGT University, Gurugram, Haryana  122505, India; Dr. B. R. Ambedkar Center for Biomedical Research, University of DelhiDelhi  110007, India</t>
  </si>
  <si>
    <t>Atri S., Tomar R.</t>
  </si>
  <si>
    <t>A Review on the Synthesis and Modification of Functional Inorganic-Organic-Hybrid Materials via Microwave-Assisted Method</t>
  </si>
  <si>
    <t>10.1002/slct.202102030</t>
  </si>
  <si>
    <t>Pandit A.H., Nisar S., Imtiyaz K., Nadeem M., Mazumdar N., Rizvi M.M.A., Ahmad S.</t>
  </si>
  <si>
    <t>10.1021/acs.biomac.1c00537</t>
  </si>
  <si>
    <t>Materials Research Laboratory, Department of Chemistry, Jamia Millia Islamia, New Delhi, 110025, India; Amity Institute of Applied Sciences, Amity University, Sector-125, Noida, 201303, India; Genome Biology Lab, Department of Biosciences, Jamia Millia Islamia, New Delhi, 110025, India; Material (Polymer) Research Laboratory, Department of Chemistry, Jamia Millia Islamia, New Delhi, 110025, India; Shree Guru Gobind Singh Tricentenary University, Gurugram, Haryana  122505, India</t>
  </si>
  <si>
    <t>Gupta A., Kumar S., Srivastava P., Rathi V.C., Saxena S., Aggarwal A.</t>
  </si>
  <si>
    <t>10.4103/jomfp.JOMFP_192_20</t>
  </si>
  <si>
    <t>Department of Oral and Maxillofacial Surgery, ITS-Centre for Dental Studies and Research, Uttar Pradesh, Ghaziabad, India; Department of Oral and Maxillofacial Surgery, Faculty of Dental Sciences, SGT University, Uttar Pradesh, Gurugram, India; Department of Oral Pathology, ESIC Dental College, New Delhi, India; Department of Prosthodontics, ITS-Cente for Dental Studies and Research, Uttar Pradesh, Greater Noida, India</t>
  </si>
  <si>
    <t>Retraction notice to: “Effect of grain orientation on friction and wear behavior of az91 magnesium alloy” [Lett. mater. 11(2) (2021) 135-139]</t>
  </si>
  <si>
    <t>10.22226/2410-3535-2021-3-367</t>
  </si>
  <si>
    <t>Department of Physics, Faculty of Science, Shree Guru Gobind Singh Tricentenary University Gurgaon, Delhi-NCR, 122001, India</t>
  </si>
  <si>
    <t>Tyagi A., Murtaza Q., Walia R.S.</t>
  </si>
  <si>
    <t>Evaluation of the residual stress of HVOF sprayed carbon coating after wear testing conditions using ANN coupled Taguchi approach</t>
  </si>
  <si>
    <t>10.1088/2051-672X/ac1f7e</t>
  </si>
  <si>
    <t>Department of Mechanical Engineering, Sgt University, Haryana, India; Department of Mechanical Engineering, Delhi Technological University, Delhi, India; Department of Production and Industrial Engineering, Pec, Chandigarh, India</t>
  </si>
  <si>
    <t>Yadav N.R., Jain M., Sharma A., Jain V., Singh S., Singh A., Reddy V.K., Tandon S.</t>
  </si>
  <si>
    <t>10.4103/jisp.jisp_193_20</t>
  </si>
  <si>
    <t>Department of Public Health Dentistry, Manav Rachna Dental College, FDS, MRIIRS, Uttar Pradesh, Faridabad, India; Department of Pediatric Dentistry, Institute of Dental Sciences and Technologies, Uttar Pradesh, Modinagar, India; Department of Public Health Dentistry, Institute of Dental Sciences and Technologies, Modinagar, India; Departments of Conservative Dentistry, Manav Rachna Dental College, FDS, MRIIRS, Uttar Pradesh, Lucknow, India; Department of Public Health Dentistry, Sardar Patel Dental College, Uttar Pradesh, Lucknow, India; Department of Public Health Dentistry, Faculty of Dental Sciences, SGT University, Haryana, Gurgaon, India</t>
  </si>
  <si>
    <t>Dabra V., Bala A., Kumari S.</t>
  </si>
  <si>
    <t>Flaw and amendment of a two-party authenticated key agreement protocol for post-quantum environments</t>
  </si>
  <si>
    <t>Journal of Information Security and Applications</t>
  </si>
  <si>
    <t>10.1016/j.jisa.2021.102889</t>
  </si>
  <si>
    <t>Computer Science &amp; Engineering Department, Thapar Institute of Engineering &amp; Technology, Patiala, India; Department of Computer Science &amp; Engineering, SGT University, Gurugram, India; Department of Mathematics, Chaudhary Charan Singh University, Meerut, India</t>
  </si>
  <si>
    <t>Sheoran P., Goel S., Boora R., Kumari S., Yashveer S., Grewal S.</t>
  </si>
  <si>
    <t>Biogenic synthesis of potassium nanoparticles and their evaluation as a growth promoter in wheat</t>
  </si>
  <si>
    <t>Plant Gene</t>
  </si>
  <si>
    <t>10.1016/j.plgene.2021.100310</t>
  </si>
  <si>
    <t>Department of Bio &amp; Nano Technology, Guru Jambheshwar University of Science &amp; Technology, Hisar, Haryana  125001, India; Faculty of Agricultural Sciences, SGT University, Gurugram, Haryana  122006, India; Department of Biotechnology, Molecular Biology &amp; Bioinformatics, CCS Haryana Agricultural University, Hisar, Haryana  125001, India</t>
  </si>
  <si>
    <t>Asim M., Imdad M., Shukla S.</t>
  </si>
  <si>
    <t>Fixed point results for Geraghty-weak contractions in ordered partial rectangular b-metric spaces</t>
  </si>
  <si>
    <t>Afrika Matematika</t>
  </si>
  <si>
    <t>10.1007/s13370-020-00862-6</t>
  </si>
  <si>
    <t>Department of Mathematics, faculty of Science, Shree Guru Gobind Singh tricentenary University, Gurugram, Haryana, India; Department of Mathematics, Aligarh Muslim University, Aligarh, 202002, India; Department of Applied Mathematics, Shri Vaishanav Institute of Technology and Science, Indore, India</t>
  </si>
  <si>
    <t>Nayak C., Pattanaik N., Chattopadhyay A., Misra P., Bhar K., Michael J., Koley M., Saha S.</t>
  </si>
  <si>
    <t>Individualized homeopathic medicines and Urtica urens mother tincture in treatment of hyperuricemia: An open, randomized, pragmatic, pilot trial</t>
  </si>
  <si>
    <t>Journal of Complementary and Integrative Medicine</t>
  </si>
  <si>
    <t>10.1515/jcim-2020-0129</t>
  </si>
  <si>
    <t>Shree Guru Gobind Singh Tricentenary University, Gurugram, Haryana, Gurgaon, 122505, India; Dept. of Materia Medica, National Institute of Homoeopathy, Ministry of Ayush, Govt. of India, Block GE, Sector 3, Salt Lake, West Bengal, Kolkata, 700106, India; Dept. of Materia Medica, Rajasthan Vidyapeeth Homoeopathic Medical College and Hospital, Rajasthan, Udaipur, India; Dept. of Organon of Medicine and Homoeopathic Philosophy, National Institute of Homoeopathy, Ministry of Ayush, Govt. of India, West Bengal, Kolkata, India; West Bengal, Champsara, India; West Bengal, Howrah, India</t>
  </si>
  <si>
    <t>Sharma K., Bhalla V., Kaur A., Attri K., Arbind Kumar C.</t>
  </si>
  <si>
    <t>Aseptic studies on seed germination pattern in coriandrum sativum linn</t>
  </si>
  <si>
    <t>SGT University, Department of Pharmaceutics, SGTCOP, Gurugram, Haryana, 122505, India; SGT University, Department of Pharmaceutical Chemistry, SGTCOP, Gurugram, Haryana, 122505, India; Assistant Professor and PhD Scholar of Vinayaka Mission Research Foundation, Salem, 636308, India</t>
  </si>
  <si>
    <t>Kumar P., Sumit</t>
  </si>
  <si>
    <t>Review Paper on Development of Mobile Wireless Technology</t>
  </si>
  <si>
    <t>10.1088/1742-6596/1979/1/012024</t>
  </si>
  <si>
    <t>Department of Electronics and Communication Engineering, Shree Guru Gobind Singh Tricentenary University, Gurugram-Badli Road, HR, Gurugram, India; Department of Computer Science and Engineering, Shree Guru Gobind Singh Tricentenary University, Gurugram-Badli Road, HR, Gurugram, India</t>
  </si>
  <si>
    <t>Neha, Rambeer J.</t>
  </si>
  <si>
    <t>Renewable Energy Sources: A Review</t>
  </si>
  <si>
    <t>10.1088/1742-6596/1979/1/012023</t>
  </si>
  <si>
    <t>Department of Computer Science and Engineering, Shree Guru Gobind Singh Tricentenary University, Gurugram-Badli Road, HR, Gurugram, India; Department of Electronics and Communication Engineering, Shree Guru Gobind Singh Tricentenary University, Gurugram-Badli Road, HR, Gurugram, India</t>
  </si>
  <si>
    <t>Hooda Y., Kuhar P., Sharma K., Verma N.K.</t>
  </si>
  <si>
    <t>Emerging Applications of Artificial Intelligence in Structural Engineering and Construction Industry</t>
  </si>
  <si>
    <t>10.1088/1742-6596/1950/1/012062</t>
  </si>
  <si>
    <t>Department of Civil Engineering, Faculty of Engineering and Technology, SGT University, Haryana, Gurugram, India; Department of Civil Engineering, Faculty of Engineering and Technology, Delhi Technological University, New Delhi, India</t>
  </si>
  <si>
    <t>Rani S., Kumar A., Bagchi A., Yadav S., Kumar S.</t>
  </si>
  <si>
    <t>10.1088/1742-6596/1950/1/012073</t>
  </si>
  <si>
    <t>Shree Guru Gobind Singh Tricentenary University, Haryana, India; KR Mangalam University, Haryana, India; Sat Kabir Institute of Technology and Management, Jhajjar, India</t>
  </si>
  <si>
    <t>Deshwal M., Deshwal D., Kumar P., Kannojiya V.</t>
  </si>
  <si>
    <t>Parametric optimization in WEDM with H-13 hot die-hard steel using Taguchi Method</t>
  </si>
  <si>
    <t>10.1088/1742-6596/1950/1/012085</t>
  </si>
  <si>
    <t>Department of Mechanical Engineering, Shri Guru Gobind Singh Tricentenary University, Gurgaon, India; Department of Mechanical Engineering, Deenbandhu Chhotu Ram University of Science and Technology Murthal, Sonepat, India; Department of Mechanical Engineering, Indian Institute of Technology Roorkee., India</t>
  </si>
  <si>
    <t>Shrivastava V.K., Kumar A., Shrivastava A., Tiwari A., Thiru K., Batra R.</t>
  </si>
  <si>
    <t>Study and Trend Prediction of Covid-19 cases in India using Deep Learning Techniques</t>
  </si>
  <si>
    <t>10.1088/1742-6596/1950/1/012084</t>
  </si>
  <si>
    <t>Department of Big Data Analytics, Adani Institute of Digital Technology Management, Gujrat, Gandhinagar, 382423, India; Department of Mechanical Engineering, SGT University, Haryana, Gurugram, 122505, India; Department of Electronics and Tele Communication Engineering, IIIT, Odisha, Bhubaneswar, 751003, India; Department of Information Technology, Madhav Institute of Technology and Science, Gwalior, 474005, India; United World School of Computational Intelligence, Karnavati University, Gujrat, Gandhinagar, 383422, India; Reenu Batra, Department of Computer Science and Engineering, SGT University, Haryana, Gurugram, 122505, India</t>
  </si>
  <si>
    <t>Khanduja P., Bhargave H., Babbar A., Pundir P., Sharma A.</t>
  </si>
  <si>
    <t>Development of two-dimensional plotter using programmable logic controller and human machine interface</t>
  </si>
  <si>
    <t>10.1088/1742-6596/1950/1/012012</t>
  </si>
  <si>
    <t>Chitkara College of Applied Engineering, Chitkara University, Punjab, India; Chitkara College of Hospitality Management, Chitkara University, Punjab, India; Mechanical Engineering Department, Shree Guru Gobind Singh Tricentenary University, Haryana, Gurugram, 122505, India</t>
  </si>
  <si>
    <t>Raheja K., Mahajan M., Goel A.</t>
  </si>
  <si>
    <t>Implementation of GPSR protocol with various mobility models in VANET Scenario</t>
  </si>
  <si>
    <t>10.1088/1742-6596/1950/1/012080</t>
  </si>
  <si>
    <t>Department of Computer Science and Engineering, SGT University, Gurugram, India; Faculty of Engineering and Technology, SGT University, Gurugram, India; School of Computing Science and Engineering, Galgotias University, India</t>
  </si>
  <si>
    <t>Deshwal D., Deshwal M., Gaur N.</t>
  </si>
  <si>
    <t>Analysis of Temperature Effect on the Mass Sensing Capabilities of Boron Nitride Nanotubes</t>
  </si>
  <si>
    <t>10.1088/1742-6596/1950/1/012083</t>
  </si>
  <si>
    <t>Mechanical Engineering Department, Shree Guru Gobind Singh Tricentenary University, Gurugram, 122505, India</t>
  </si>
  <si>
    <t>Kakkar M.K., Singla J., Garg N., Gupta G., Srivastava P., Kumar A.</t>
  </si>
  <si>
    <t>Class Schedule Generation using Evolutionary Algorithms</t>
  </si>
  <si>
    <t>10.1088/1742-6596/1950/1/012067</t>
  </si>
  <si>
    <t>Chitkara University Institute of Engineering and Technology, Chitkara University, Punjab, India; Department of Mechanical Engineering, Faculty of Engineering and Technology, Shree Guru Gobind Singh Tricentenary University, Gurgaon, India</t>
  </si>
  <si>
    <t>Pundir M., Sandhu J.K., Kumar A.</t>
  </si>
  <si>
    <t>Quality-of-Service Prediction Techniques for Wireless Sensor Networks</t>
  </si>
  <si>
    <t>10.1088/1742-6596/1950/1/012082</t>
  </si>
  <si>
    <t>Chitkara University Institute of Engineering and Technology, Chitkara University, Punjab, India; Shree Guru Gobind Singh Tricentenary University, Gurugram, India</t>
  </si>
  <si>
    <t>Singh A.P., Moudgil S., Rani S.</t>
  </si>
  <si>
    <t>An Acquaintance to Text-Steganography and its Methods</t>
  </si>
  <si>
    <t>10.1088/1742-6596/1950/1/012005</t>
  </si>
  <si>
    <t>Computer Science Engg, SGT University, Gurugram, India</t>
  </si>
  <si>
    <t>Kumar A., Kumar V., Modgil V., Kumar A., Sharma A.</t>
  </si>
  <si>
    <t>Performance Analysis of Complex Manufacturing System using Petri Nets Modeling Method</t>
  </si>
  <si>
    <t>10.1088/1742-6596/1950/1/012061</t>
  </si>
  <si>
    <t>Department of Mechanical Engineering, Shree Guru Gobind Singh Tricentenary University, Budhera, Haryana, Gurugram, 122505, India; Department of Mechanical Engineering, National Institute of Technology, Haryana, Kurukshetra, 136119, India; Department of Mechanical Engineering, Deenbandhu Chhotu Ram University of Science and Technology, Murthal, Haryana, Sonipat, 131027, India; School of Management, K.R. Mangalam University, Haryana, Gurugram, 122103, India</t>
  </si>
  <si>
    <t>Phogat M., Kumar A., Nandal D., Shokhanda J.</t>
  </si>
  <si>
    <t>A Novel Automating Irrigation Techniques based on Artificial Neural Network and Fuzzy Logic</t>
  </si>
  <si>
    <t>10.1088/1742-6596/1950/1/012088</t>
  </si>
  <si>
    <t>SGT University, Haryana, Gurgaon, India; Guru Jambheshwar University of Science and Technology, Haryana, Hisar, India</t>
  </si>
  <si>
    <t>Mukherjee A., Sumit, Deepmala, Dhiman V.K., Srivastava P., Kumar A.</t>
  </si>
  <si>
    <t>Intellectual Tool to Compute Embodied Energy and Carbon Dioxide Emission for Building Construction Materials</t>
  </si>
  <si>
    <t>10.1088/1742-6596/1950/1/012025</t>
  </si>
  <si>
    <t>Chitkara College of Applied Engineering, Chitkara University, Punjab, India; Chitkara School of Planning and Architecture, Chitkara University, Punjab, India; Chitkara University of Engineering and Technology, Chitkara University, Punjab, India; Department of Mechanical Engineering, Faculty of Engineering and Technology, Shree Guru Gobind Singh Tricentenary University, Gurgaon, India</t>
  </si>
  <si>
    <t>Meena S.L., Tyagi A., Murtaza Q., Walia R.S., Niranjan M.S.</t>
  </si>
  <si>
    <t>Effect of load on the wear behaviour of Al2O3HVOF sprayed coating</t>
  </si>
  <si>
    <t>10.1088/1742-6596/1950/1/012011</t>
  </si>
  <si>
    <t>Department of Mechanical Engineering, RTU, Kota, India; Department of Mechanical Engineering, SGT University, Haryana, India; Department of Mechanical Engineering, Delhi Technological University, Delhi, India; Department of Production and Industrial Engineering, PEC, Chandigarh, India</t>
  </si>
  <si>
    <t>Tyagi A., Raj J., Chourasia S., Meena S.L., Pandey S.M., Murtaza Q., Walia R.S., Kumar A.</t>
  </si>
  <si>
    <t>Effect of sliding velocity on the wear behavior of HVOF sprayed Al 2O 3coating</t>
  </si>
  <si>
    <t>10.1088/1742-6596/1950/1/012008</t>
  </si>
  <si>
    <t>Department of Mechanical Engineering, SGT University, Haryana, India; Department of Mechanical Engineering, RTU, Kota, India; Department of Mechanical Engineering, Delhi Technological University, Delhi, India; Department of Production and Industrial Engineering, PEC, Chandigarh, India; Department of Mechanical Engineering, NIT Patna, India</t>
  </si>
  <si>
    <t>Monika, Verma S., Kumar P., Kakran M.</t>
  </si>
  <si>
    <t>A Stacking Model for Aviation High Risk Event Decision Making</t>
  </si>
  <si>
    <t>10.1088/1742-6596/1950/1/012069</t>
  </si>
  <si>
    <t>Department of Computer Science, Banasthali Vidyapith, Rajasthan, Jaipur, India; Department of Electronics, Banasthali Vidyapith, Rajasthan, Jaipur, India; Department of Electronics and Communication, SGT University, Haryana, Gurugram, India</t>
  </si>
  <si>
    <t>Raheja K., Goel A., Mahajan M.</t>
  </si>
  <si>
    <t>Detecting Pneumonia Lung Infection from X-Ray Images with Deep Learning</t>
  </si>
  <si>
    <t>10.1088/1742-6596/1950/1/012052</t>
  </si>
  <si>
    <t>Department of Computer Science and Engineering, SGT University, Gurugram, India; School of Computing Science and Engineering, Galgotias University, India; Faculty of Engineering and Technology, SGT University, Gurugram, India</t>
  </si>
  <si>
    <t>Babbar A., Rai A., Sharma A.</t>
  </si>
  <si>
    <t>Latest trend in building construction: Three-dimensional printing</t>
  </si>
  <si>
    <t>10.1088/1742-6596/1950/1/012007</t>
  </si>
  <si>
    <t>Department of Mechanical Engineering, Shree Guru Gobind Singh Tricentenary University, Gurugram, 122505, India; Chitkara College of Applied Engineering, Chitkara University, Punjab, India</t>
  </si>
  <si>
    <t>Kumar A., Kumar A., Gupta S., Rajpal R., Srivastava P.</t>
  </si>
  <si>
    <t>Exploration of wall angle and tool rotation on surface roughness in Negative Incremental Forming Process</t>
  </si>
  <si>
    <t>10.1088/1742-6596/1950/1/012092</t>
  </si>
  <si>
    <t>Department of Mechanical Engineering, Faculty of Engineering and Technology, Shree Guru Gobind Singh Tricentenary University, Haryana, Gurugram, 122505, India; Department of Mechanical Engineering, Ganga Technical Campus, Bahadurgarh, Haryana, Soldha, India; Department of Humanities, Delhi Technological University, New Delhi, India; Chitkara University Institute of Engineering and Technology, Chitkara University, Punjab, India</t>
  </si>
  <si>
    <t>Sharma K., Hooda Y., Kuhar P., Verma N.K.</t>
  </si>
  <si>
    <t>Protection and Strengthening of Corroded Prestressing Tendons</t>
  </si>
  <si>
    <t>10.1088/1742-6596/1950/1/012076</t>
  </si>
  <si>
    <t>Joshi G.P., Tyagi A., Meena S.L., Chourasia S., Saxena N.S., Kumar A.</t>
  </si>
  <si>
    <t>Optical Band Gap Determination of Ni-Al Doped Polyaniline at Room Temperature and Different Annealing Temperatures</t>
  </si>
  <si>
    <t>10.1088/1742-6596/1950/1/012091</t>
  </si>
  <si>
    <t>Department of Physics, Rajasthan Technical University, Kota, 324010, India; Department of Mechanical Engineering, Rajasthan Technical University, Kota, 324010, India; Department of Mechanical Engineering, SGT University, Haryana, India; Condensed Matter Physics Laboratory, Department of Physics, University of Rajasthan, 5-6, Vigyan Bhawan, Jaipur, 302004, India</t>
  </si>
  <si>
    <t>Shweta, Yadav J., Batra K., Goel A.K.</t>
  </si>
  <si>
    <t>A Framework for Analyzing Road Accidents Using Machine Learning Paradigms</t>
  </si>
  <si>
    <t>10.1088/1742-6596/1950/1/012072</t>
  </si>
  <si>
    <t>Faculty of Engineering and Technology, SGT University, Haryana, India; Galgotias University, Greater Noida, India</t>
  </si>
  <si>
    <t>Kuhar P., Sharma K., Hooda Y., Verma N.K.</t>
  </si>
  <si>
    <t>Internet of Things (IoT) based Smart Helmet for Construction</t>
  </si>
  <si>
    <t>10.1088/1742-6596/1950/1/012075</t>
  </si>
  <si>
    <t>Bhad R., Goyal R., Singh M., Jain L., Singh S.</t>
  </si>
  <si>
    <t>Computer Aided Design of Tractor operated Pea Pod Picker</t>
  </si>
  <si>
    <t>10.1088/1742-6596/1950/1/012064</t>
  </si>
  <si>
    <t>Faculty of Agricultural Sciences, SGT University, Haryana, Gurgaon, India; Farm Machinery and Power Engineering, PAU, Punjab, Ludhiana, India; Electrical Engineering and IT, PAU, Punjab, Ludhiana, India; Renewable Energy Engineering, PAU, Punjab, Ludhiana, India</t>
  </si>
  <si>
    <t>Deshwal M., Deshwal D., Kumar P., Bhardwaj V.</t>
  </si>
  <si>
    <t>Optimization of process parameters for Surface Roughness and Material Removal Rate of H13 die tool steel for wire EDM using Taguchi Technique</t>
  </si>
  <si>
    <t>10.1088/1742-6596/1950/1/012086</t>
  </si>
  <si>
    <t>Department of Mechanical Engineering, Shri Guru Gobind Singh Tricentenary University, Gurgaon, India; Department of Mechanical Engineering Deenbandhu Chhotu Ram, University of Science and Technology Murthal, Sonipat, India</t>
  </si>
  <si>
    <t>Sonia, Walia R.S., Suri N.M., Chaudhary S., Tyagi A.</t>
  </si>
  <si>
    <t>Potential applications of thermal spray coating for I.C. engine tribology: A Review</t>
  </si>
  <si>
    <t>10.1088/1742-6596/1950/1/012041</t>
  </si>
  <si>
    <t>Production and Industrial Engineering Department, PEC, Chandigarh, India; Department of Mechanical Engineering, Thapar Institute of Engineering and Technology, Patiala, India; Department of Mechanical Engineering, SGT University, Gurugram, India</t>
  </si>
  <si>
    <t>Kumar A., Chauhan M., Sandhu J.K., Kumar A.</t>
  </si>
  <si>
    <t>Study of process conditions on surface roughness in Incremental Forming Process</t>
  </si>
  <si>
    <t>10.1088/1742-6596/1950/1/012090</t>
  </si>
  <si>
    <t>Department of Mechanical Engineering, Faculty of Engineering and Technology, Shree Guru Gobind Singh Tricentenary University, Haryana, Gurugram, 122505, India; Chitkara University Institute of Engineering and Technology, Chitkara University, Punjab, India</t>
  </si>
  <si>
    <t>Aalam Z., Kumar V., Gour S.</t>
  </si>
  <si>
    <t>A review paper on hypervisor and virtual machine security</t>
  </si>
  <si>
    <t>10.1088/1742-6596/1950/1/012027</t>
  </si>
  <si>
    <t>Department of Computer Science and Engineering, SGT University, Gurgaon, India; Department of Computer Science and Engineering, Jamia Hamdard, India</t>
  </si>
  <si>
    <t>Sharma K., Sheokand V., Kapoor S., Madhu P.P., Patil Y.</t>
  </si>
  <si>
    <t>From trivial to consequential-a unique approach of buttress bone as an auto-graft for effective restoration</t>
  </si>
  <si>
    <t>Journal of Medical Pharmaceutical and Allied Sciences</t>
  </si>
  <si>
    <t>10.22270/jmpas.V10I4.1255</t>
  </si>
  <si>
    <t>Department of Periodontology, Sgt University, Haryana, Gurugram, India; Department of Public Health Dentistry, Datta Meghe Institute of Medical Sciences, Sharad Pawar Dental College and Hospital, Dmims Sawangi Meghe, Maharashtra, Wardha, India; Tatyasaheb Kore Dental College and Research Centre, Department of Public Health Dentistry, New Pargaon, Maharashtra, Kolhapur, India</t>
  </si>
  <si>
    <t>Singh A., Sheokand V., Bhardwaj A., Dev M., Sharma K., Madhu P.P.</t>
  </si>
  <si>
    <t>Dental implant design - An insight overview</t>
  </si>
  <si>
    <t>10.22270/jmpas.V10I4.1254</t>
  </si>
  <si>
    <t>Department of Periodontology, Faculty of Dental Sciences, SGT University, Haryana, Gurugram, India; Department of Public Health Dentistry, Sharad Pawar Dental College and Hospital, Datta Meghe Institute of Medical Sciences, DMIMS Sawangi Meghe, Maharashtra, Wardha, India</t>
  </si>
  <si>
    <t>Nagpal R., Pacif S.K.J.</t>
  </si>
  <si>
    <t>Cosmological aspects of f(R, T) gravity in a simple model with a parametrization of q</t>
  </si>
  <si>
    <t>European Physical Journal Plus</t>
  </si>
  <si>
    <t>10.1140/epjp/s13360-021-01877-z</t>
  </si>
  <si>
    <t>Department of Mathematics, Vivekananda College, University of Delhi, New Delhi, Delhi  110032, India; Centre for Cosmology and Science Popularization (CCSP), SGT University, Gurugram, Haryana  122505, India</t>
  </si>
  <si>
    <t>Bhattacharjee N.V., Schaeffer L.E., Hay S.I., Lu D., Schipp M.F., Lazzar-Atwood A., Donkers K.M., Abady G.G., Abd-Allah F., Abdelalim A., Abebo Z.H., Abejie A.N., Abosetugn A.E., Abreu L.G., Abrigo M.R.M., Abu-Gharbieh E., Abushouk A.I., Adamu A.L., Adedeji I.A., Adegbosin A.E., Adekanmbi V., Adetokunboh O.O., Agudelo-Botero M., Aji B., Akinyemi O.O., Alamneh A.A., Alanezi F.M., Alanzi T.M., Albright J., Alcalde-Rabanal J.E., Alemu B.W., Alhassan R.K., Ali B.A., Ali S., Alinia C., Alipour V., Amit A.M.L., Amugsi D.A., Anbesu E.W., Ancuceanu R., Anjomshoa M., Ansari F., Antonio C.A.T., Anvari D., Arabloo J., Arora A., Artanti K.D., Asemahagn M.A., Asmare W.N., Atout M.M.W., Ausloos M., Awoke N., Quintanilla B.P.A., Ayanore M.A., Aynalem Y.A., Ayza M.A., Azene Z.N., Darshan B.B., Badiye A.D., Baig A.A., Bakkannavar S.M., Banach M., Banik P.C., Bärnighausen T.W., Basaleem H., Bayati M., Baye B.A., Bedi N., Belay S.A., Bhagavathula A.S., Bhandari D., Bhardwaj N., Bhardwaj P., Bhutta Z.A., Bijani A., Birhan T.A., Birihane B.M., Bitew Z.W., Bohlouli S., Bohluli M., Bojia H.A., Boloor A., Brady O.J., Bragazzi N.L., Brunoni A.R., Budhathoki S.S., Nagaraja S.B., Butt Z.A., Cárdenas R., Castaldelli-Maia J.M., Castro F., Cernigliaro A., Charan J., Chatterjee P., Chatterjee S., Chattu V.K., Chaturvedi S., Chowdhury M.A.K., Chu D.-T., Collison M.L., Cook A.J., Cork M.A., Couto R.A.S., Dagnew B., Dai H., Dandona L., Dandona R., Daneshpajouhnejad P., Darwesh A.M., Darwish A.H., Daryani A., Das J.K., Gupta R.D., Dávila-Cervantes C.A., Davis A.C., Weaver N.D., Denova-Gutiérrez E., Deribe K., Desalew A., Deshpande A., Dessie A., Deuba K., Dharmaratne S.D., Dhimal M., Dhungana G.P., Diaz D., Didarloo A., Dipeolu I.O., Doan L.P., Duko B., Duraes A.R., Dwyer-Lindgren L., Earl L., Zaki M.E.S., Tantawi M.E., Elema T.B., Elhabashy H.R., El-Jaafary S.I., Faris P.S., Faro A., Farzadfar F., Feigin V.L., Feleke B.E., Ferede T.Y., Fischer F., Foigt N.A., Folayan M.O., Franklin R.C., Gad M.M., Gaidhane S., Gardner W.M., Geberemariyam B.S., Gebregiorgis B.G., Gebremedhin K.B., Gebremichael B., Ghaffarpasand F., Gilani S.A., Ginindza T.G., Glagn M., Golechha M., Gonfa K.B., Goulart B.N.G., Gudi N., Guido D., Guled R.A., Guo Y., Hamidi S., Handiso D.W., Hasaballah A.I., Hassan A., Hayat K., Hegazy M.I., Heidari B., Henry N.J., Herteliu C., de Hidru H.D., Ho H.C., Hoang C.L., Holla R., Hon J., Hosseini M., Hosseinzadeh M., Househ M., Hsairi M., Hu G., Huda T.M., Hwang B.-F., Ibitoye S.E., Ilesanmi O.S., Ilic I.M., Ilic M.D., Inbaraj L.R., Iqbal U., Irvani S.S.N., Islam M.M., Iwu C.C.D., Iwu C.J., Jain A., Janodia M.D., Javaheri T., John-Akinola Y.O., Johnson K.B., Joukar F., Jozwiak J.J., Kabir A., Kalankesh L.R., Kalhor R., Kamath A., Kamyari N., Kanchan O.T., Kapoor N., Matin B.K., Karimi S.E., Kasaye H.K., Kassahun G., Kassebaum N.J., Kayode G.A., Karyani A.K., Keiyoro P.N., Kelkay B., Khalid N., Khan M.N., Khatab K., Khater A.M., Khater M.M., Khatib M.N., Kim Y.J., Kimokoti R.W., Kinyoki D.K., Kisa A., Kisa S., Kosen S., Krishan K., Kulkarni V., Kumar G.A., Kumar M., Kumar N., Kumar P., Kurmi O.P., Kusuma D., Vecchia C.L., Lad S.D., Lami F.H., Landires I., Lansingh V.C., Lasrado S., Lee P.H., LeGrand K.E., Letourneau I.D., Lewycka S., Li B., Li M.-C., Li S., Liu X., Lodha R., Lopez J.C.F., Louie C., Machado D.B., Maled V., Maleki S., Malta D.C., Mamun A.A., Manafi N., Mansournia M.A., Mapoma C.C., Marczak L.B., Martins-Melo F.R., Mehndiratta M.M., Mejia-Rodriguez F., Mekonnen T.C., Mendoza W., Menezes R.G., Mengesha E.W., Mersha A.M., Miller T.R., Mini G.K., Mirrakhimov E.M., Misra S., Moghadaszadeh M., Mohammad D.K., Mohammadian-Hafshejani A., Mohammed J.A., Mohammed S., Mokdad A.H., Montero-Zamora P.A., Moradi M., Moradzadeh R., Moraga P., Mosser J.F., Mousavi S.M., Khaneghah A.M., Munro S.B., Muriithi M.K., Mustafa G., Muthupandian S., Nagarajan A.J., Naik G., Naimzada M.D., Nangia V., Nascimento B.R., Nayak V.C., Ndejjo R., Ndwandwe D.E., Negoi I., Nguefack-Tsague G., Ngunjiri J.W., Nguyen C.T., Nguyen D.N., Nguyen H.L.T., Nigussie S.N., Nigussie T.T.N., Nikbakhsh R., Nnaji C.A., Nunez-Samudio V., Oancea B., Oghenetega O.B., Olagunju A.T., Olusanya B.O., Olusanya J.O., Omer M.O., Onwujekwe O.E., Ortega-Altamirano D.V., Osgood-Zimmerman A.E., Otstavnov N., Otstavnov S.S., Owolabi M.O., Mahesh P.A., Padubidri J.R., Pana A., Pandey A., Pandi-Perumal S.R., Pangaribuan H.U., Parsekar S.S., Pasupula D.K., Patel U.K., Pathak A., Pathak M., Pattanshetty S.M., Patton G.C., Paulos K., Pepito V.C.F., Pickering B.V., Pinheiro M., Piwoz E.G., Pokhrel K.N., Pourjafar H., Prada S.I., Pribadi D.R.A., Syed Z.Q., Rabiee M., Rabiee N., Rahim F., Rahimzadeh S., Rahman A., Rahman M.H.U., Rahmani A.M., Rai R.K., Ranabhat C.L., Rao S.J., Rastogi P., Rathi P., Rawaf D.L., Rawaf S., Rawassizadeh R., Rawat R., Rawat R., Regassa L.D., Rego M.A.S., Reiner R.C., Jr., Reshmi B., Rezapour A., Ribeiro A.I., Rickard J., Roever L., Rumisha S.F., Rwegerera G.M., Sagar R., Sajadi S.M., Salem M.R., Samy A.M., Santric-Milicevic M.M., Saraswathy S.Y.I., Sarker A.R., Sartorius B., Sathian B., Saxena D., Sbarra A.N., Sengupta D., Senthilkumaran S., Sha F., Shafaat O., Shaheen A.A., Shaikh M.A., Shalash A.S., Shannawaz M., Sheikh A., Shetty B.S.K., Shetty R.S., Shibuya K., Shiferaw W.S., Shin J.I., Silva D.A.S., Singh N.P., Singh P., Singh S., Sintayehu Y., Skryabin V.Y., Skryabina A.A., Soheili A., Soltani S., Sorrie M.B., Spurlock E.E., Steuben K.M., Sudaryanto A., Sufiyan M.B., Swartz S.J., Tadesse E.G., Tamiru A.T., Tapak L., Tareque M.I., Tarigan I.U., Tesema G.A., Tesfay F.H., Teshome A., Tessema Z.T., Thankappan K.R., Thapar R., Thomas N., Topor-Madry R., Tovani-Palone M.R., Traini E., Tran B.X., Truong P.N., Tsegaye B.T.B.T., Ullah I., Umeokonkwo C.D., Unnikrishnan B., Upadhyay E., Uzochukwu B.S.C., VanderHeide J.D., Violante F.S., Vo B., Wado Y.D., Waheed Y., Wamai R.G., Wang F., Wang Y., Wang Y.-P., Wickramasinghe N.D., Wiens K.E., Wiysonge C.S., Woyczynski L., Wu A.-M., Wu C., Yamada T., Yaya S., Yeshaneh A., Yeshaw Y., Yeshitila Y.G., Yilma M.T., Yip P., Yonemoto N., Yosef T., Younis M.Z., Yousuf A.Y., Yu C., Yu Y., Yuce D., Zafar S., Zaidi S.S., Zaki L., Zakzuk J., Zamanian M., Zar H.J., Zastrozhin M.S., Zastrozhina A., Zelellw D.A., Zhang Y., Zhang Z.-J., Zhao X.-J.G., Zodpey S., Zuniga Y.M.H., Hay S.I., Local Burden of Disease Exclusive Breastfeeding Collaborators</t>
  </si>
  <si>
    <t>Mapping inequalities in exclusive breastfeeding in low- and middle-income countries, 2000–2018</t>
  </si>
  <si>
    <t>Nature Human Behaviour</t>
  </si>
  <si>
    <t>10.1038/s41562-021-01108-6</t>
  </si>
  <si>
    <t>Puskar P., Sengupta T., Sharma B., Nath S.S., Mallick H., Akhtar N.</t>
  </si>
  <si>
    <t>Physiology and Behavior</t>
  </si>
  <si>
    <t>10.1016/j.physbeh.2021.113448</t>
  </si>
  <si>
    <t>All India Institute of Medical Sciences, New Delhi, 110029, India; Department of Physiology, Faculty of Medicine &amp; Health Sciences, SGT University, GurgaonHaryana, - 122505; All India Institute of Medical Sciences, Jodhpur, 342005, India</t>
  </si>
  <si>
    <t>Rao N., Nasiruzzaman M., Heshamuddin M., Shadab M.</t>
  </si>
  <si>
    <t>Approximation Properties by Modified Baskakov–Durrmeyer Operators Based on Shape Parameter- α</t>
  </si>
  <si>
    <t>Iranian Journal of Science and Technology, Transaction A: Science</t>
  </si>
  <si>
    <t>10.1007/s40995-021-01125-0</t>
  </si>
  <si>
    <t>Department of Mathematics, Faculty of Science, Shree Guru Gobind Singh Tricentenary University, Gurugram, Haryana  122505, India; Department of Mathematics, Faculty of Science, University of Tabuk, P.O. Box 741, Tabuk, 71491, Saudi Arabia; Department of Natural And Applied Sciences, Glocal School of Science And Technology, Glocal University, Saharanpur, UP  247121, India</t>
  </si>
  <si>
    <t>Sharma K., Gupta S.</t>
  </si>
  <si>
    <t>Personality predictors of 'selfie-taking' behavior among college and school going students</t>
  </si>
  <si>
    <t>10.4103/ijsp.ijsp_51_20</t>
  </si>
  <si>
    <t>Department of Psychology, National Post Graduate College, Lucknow University, Uttar Pradesh, India; Department of Clinical Psychology, Shree Guru Gobind Singh Tricentenary University, Gurugram, India; 351, Masjid Moth, South Extension Part 2, New Delhi, 110 049, India</t>
  </si>
  <si>
    <t>Purba M., Gupta S., Gupta R.R.</t>
  </si>
  <si>
    <t>VSC®-8000/HS-A Robust Tool for Differentiation of Overlapped Black Pen Inks in Fraudulent Documents</t>
  </si>
  <si>
    <t>Journal of Punjab Academy of Forensic Medicine and Toxicology</t>
  </si>
  <si>
    <t>10.5958/0974-083X.2021.00062.5</t>
  </si>
  <si>
    <t>Amity Institute of Forensic Science, Amity University, Sector 125, Uttar Pradesh, Noida, 201313, India; Department of Forensic Science, Shree Guru Gobind Singh Tricentenary University, Haryana, Gurugram, 122505, India; Central Forensic Science Laboratory, Central Bureau of Investigation, Lodhi Road, Block No. 4, New Delhi, 110003, India</t>
  </si>
  <si>
    <t>Bhati K., Walia M., Gullaiya J.</t>
  </si>
  <si>
    <t>DIATOMS DATABANK OF DELHI, INDIA: FORENSIC IDENTIFICATION OF DIATOMS BASED ON MORPHOLOGY</t>
  </si>
  <si>
    <t>Journal of Forensic Medicine and Toxicology</t>
  </si>
  <si>
    <t>10.5958/0974-4568.2021.00030.2</t>
  </si>
  <si>
    <t>Galgotias University, UP, Greater Noida, India; Department of Forensic Science, SGT University, Haryana, Gurugram, India; School of Engineering and Sciences, GD Goenka University, Haryana, India</t>
  </si>
  <si>
    <t>Singh P., Goswami H., Medhi D., Kumari L.</t>
  </si>
  <si>
    <t>ADMISSIBILITY OF NARCO-ANALYSIS FOR FORENSIC INVESTIGATION IN THE COURT OF LAW: CRIMINOLOGICAL PERSPECTIVE IN INDIAN SCENARIO</t>
  </si>
  <si>
    <t>10.5958/0974-4568.2021.00036.3</t>
  </si>
  <si>
    <t>Department of Forensic Science, AIFS, Amity University, U.P., Noida, India; Gujarat National Law University, Gujarat, Gandhinagar, India; Department of Forensic Science, SGT University, Haryana, Gurgaon, India</t>
  </si>
  <si>
    <t>Gupta A.K., Kaul S., Bhardwaj C.M., Singh N.P.</t>
  </si>
  <si>
    <t>COVID 19: How does it Impact the Kidneys?</t>
  </si>
  <si>
    <t>Department of Medicine and Health Sciences, SGT University, Haryana, Gurugram, 122505, India; Department of Behavioral Sciences, SGT Medical College Hospital and Research Institute, SGT University, Haryana, Gurugram, 122505, India</t>
  </si>
  <si>
    <t>Kapoor K., Grewal M.S., Arya A., Arora A.</t>
  </si>
  <si>
    <t>Retrieval of separated nickel-titanium instrument from mandibular molar using a modified 18-gauge needle</t>
  </si>
  <si>
    <t>10.4103/jdmimsu.jdmimsu_224_20</t>
  </si>
  <si>
    <t>Department of Conservative Dentistry and Endodontics, Faculty of Dental Sciences, SGT University, Haryana, Gurugram, India</t>
  </si>
  <si>
    <t>Marya C., Grover H., Tandon S., Gupta A., Nagpal R., Taneja P.</t>
  </si>
  <si>
    <t>10.4103/ijdr.IJDR-81-19</t>
  </si>
  <si>
    <t>Department of Periodontology, SGT University, India; Department of Public Health Dentistry, SGT University, Gurugram, India; Department of Pedodontics, SGT University Gurugram, Haryana, India; Department of Public Health Dentistry, Sudha Rustagi College of Dental Sciences and Research, 986, Sector 15 Faridabad Haryana, India</t>
  </si>
  <si>
    <t>Arora G., Kumar J., Singh M., Kumar S.</t>
  </si>
  <si>
    <t>Glandular odontogenic cyst of anterior maxilla-A rare case report</t>
  </si>
  <si>
    <t>10.4103/ams.ams_83_21</t>
  </si>
  <si>
    <t>Pandey R., Kumar S., Kumar J., Arya V., Thakker R., Singh M.</t>
  </si>
  <si>
    <t>10.4103/jisppd.jisppd_414_20</t>
  </si>
  <si>
    <t>Department of Oral and Maxillofacial Surgery, Faculty of Dental Sciences, SGT University, Haryana, Gurugram, India</t>
  </si>
  <si>
    <t>Kumari S., Sharma P., Panesar S., Chandrawanshi L., Yadav G., Jugal K.</t>
  </si>
  <si>
    <t>Exploring the awareness regarding e-waste and its management among electronic repair workers and scrap dealers of South Delhi, India</t>
  </si>
  <si>
    <t>Indian Journal of Occupational and Environmental Medicine</t>
  </si>
  <si>
    <t>10.4103/ijoem.IJOEM_48_19</t>
  </si>
  <si>
    <t>Department of Community Medicine, ESIC Medical College and Hospital, Haryana, Faridabad, India; Department of Community Medicine, VMMC and Safdarjung Hospital, New Delhi, India; Department of Community Medicine, Ram Manohar Lohiya Hospital, New Delhi, India; Department of Community Medicine, SGT University, Gurugram, India</t>
  </si>
  <si>
    <t>Shinde S.V., Patil Y., Madhu P.P., Bhatnagar A., Khurana C., Bhargava A.</t>
  </si>
  <si>
    <t>An overview: Insight of dental bleaching agents</t>
  </si>
  <si>
    <t>10.22270/JMPAS.V10I4.1253</t>
  </si>
  <si>
    <t>Prakash Institute of Medical Sciences and Research, Islampur, Maharashtra, Urun, India; Tatyasaheb Kore Dental College and Research Centre, New Paragon, Maharashtra, Kolhapur, India; Sharad Pawar Dental College and Hospital, Datta Meghe Institute of Medical Sciences, Sawangi Meghe, Maharashtra, Wardha, India; SGT University, Haryana, Gurugram, India</t>
  </si>
  <si>
    <t>Sharma A., Majdinasab M., Khan R., Li Z., Hayat A., Marty J.L.</t>
  </si>
  <si>
    <t>Nanomaterials in fluorescence-based biosensors: Defining key roles</t>
  </si>
  <si>
    <t>Nano-Structures and Nano-Objects</t>
  </si>
  <si>
    <t>10.1016/j.nanoso.2021.100774</t>
  </si>
  <si>
    <t>School of Chemistry, Monash University, Clayton, VIC, 3800, Australia; Department of Pharmaceutical Chemistry, SGT College of Pharmacy, SGT University, Budhera, Gurugram, Haryana  122505, India; Department of Food Science &amp; Technology, School of Agriculture, Shiraz University, Shiraz, 71441-65186, Iran; BAE: Biocapteurs-Analyses-Environnement, Universite de Perpignan Via Domitia, 52 Avenue Paul Alduy, Perpignan CEDEX, 66860, France; School of Environmental and Materials Engineering, College of Engineering, Shanghai Polytechnic University, Shanghai, 201209, China; Interdisciplinary Research Centre in Biomedical Materials (IRCBM), COMSATS University, Islamabad, Lahore Campus54000, Pakistan</t>
  </si>
  <si>
    <t>Phogat S., Sanan R.M., Sidhu M.S., Nagpal M., Vigarniya M.M., Dabas N.</t>
  </si>
  <si>
    <t>Evaluation of maxillary bone in the anterior esthetic zone for immediate implant placement: An observational CBCT study</t>
  </si>
  <si>
    <t>10.5005/jp-journals-10015-1851</t>
  </si>
  <si>
    <t>Department of Prosthodontics, Crown and Bridge and Implantology, Faculty of Dental Sciences, SGT University, Gurugram, Haryana, India; Department of Research and Development, SGT University, Gurugram, Haryana, India; Department of Oral Medicine and Radiology, New Delhi, India; Shaheed Hasan Khan Mewati Government Medical College, Mewat, Haryana, India</t>
  </si>
  <si>
    <t>Kaur M., Garg S., Dhindsa A., Singh R., Joshi S., Gupta A.</t>
  </si>
  <si>
    <t>Is mta a better pulp capping agent than calcium hydroxide to achieve maturogenesis in carious, infected immature teeth? A pilot study</t>
  </si>
  <si>
    <t>10.5005/jp-journals-10015-1837</t>
  </si>
  <si>
    <t>Department of Pediatric and Preventive Dentistry, Modern Dental Clinic, Amritsar, Punjab, India; Department of Pediatric and Preventive Dentistry, Faculty of Dental Sciences, SGT University, Gurugram, Haryana, India; Department of Pediatric and Preventive Dentistry, Swami Devi Dayal Dental College, SGT University, Gurugram, Haryana, India; Department of Orthodontics and Dentofacial Orthopedics, Modern Dental Clinic, Amritsar, Punjab, India</t>
  </si>
  <si>
    <t>Thiruvengadam R., Chattopadhyay S., Mehdi F., Desiraju B.K., Chaudhuri S., Singh S., Bhartia V., Kshetrapal P., Mouli Natchu U.C., Wadhwa N., Sopory S., Wahi M., Pandey A.K., Taneja J., Anand N., Sharma N., Sharma P., Saxena S., Sindhu D., Sindhu B., Sharma D., Shrivastava T., Dang A., Batra G., Kang G., Bhatnagar S., Bhatnagar S., Kang G., Wadhwa N., Mouli Natchu U.C., Thiruvengadam R., Sopory S., Kshetrapal P., Desiraju B.K., Bhartia V., Gosain M., Bahl M., Batra G., Medigeshi G., Chaudhuri S., Kumar N., Sharma T., Sharma C., Mani S., Shrivastava T., Chandele A., Panda A., Gupta N., Sharma N., Sharma P., Saxena S., Passey J.C., Kumar S., Pandey A.K., Das A., Verma N., Anand N., Choudhary S.R., Taneja J., Sindhu D., Malik J.S., Sindhu B., Anand B.K., Girdhar S., Kataria S., Sharma P., Yamini, Pemde H.K., Talukdar T., Abrol P., Sharma M., Dang N., Dang M., Dang A., Chatterjee L., De D., the DBT India Consortium for COVID 19 Research</t>
  </si>
  <si>
    <t>10.4269/ajtmh.21-0164</t>
  </si>
  <si>
    <t>Translational Health Science and Technology Institute, Haryana, Faridabad, India; St. John's Medical College, St. John's Research Institute, Bengaluru, India; ESIC Medical College and Hospital, Haryana, Faridabad, India; Maulana Azad Medical College and Lok Nayak Hospital, New Delhi, India; Civil Hospital, Gurugram, India; Civil Hospital, Palwal, India; Dr. Dang's Laboratory, New Delhi, India; Christian Medical College, Vellore, India; International Centre for Genetic Engineering and Biotechnology (ICGEB); National Institute of Immunology (NII); Maulana Azad Medical College and Lok Nayak Hospital, New Delhi, India; ESIC Medical College and Hospital, Haryana, Faridabad, India; Civil Hospital Gurugram (GCH), Haryana, India; Civil Hospital Palwal (PCH), Haryana, India; Al-Falah School of Medical Science and Research Centre and Hospital, Haryana, Dhouj, India; Medanta Hospital, Haryana, Gurugram, India; Shaheed Hasan Khan Mewati Government Medical College, Nalhar, Haryana, Nuh, India; Lady Hardinge Medical College, New Delhi, India; SGT Medical college, Haryana, Gurugram, India; Dr. Dang's Lab, New Delhi, India</t>
  </si>
  <si>
    <t>Iqbal S., Khatoon H., Kotnala R.K., Ahmad S.</t>
  </si>
  <si>
    <t>Electromagnetic interference shielding performance by thermally stable magnesium ferrite encapsulated polythiophene composite</t>
  </si>
  <si>
    <t>10.1007/s10854-021-06441-0</t>
  </si>
  <si>
    <t>Materials Research Laboratory, Department of Chemistry, Jamia Millia Islamia, New Delhi, 110025, India; Department of Chemistry, Kalindi College, University of Delhi, New Delhi, 110008, India; CSIR-National Physical Laboratory, New Delhi, 110012, India; Shree Guru Gobind Singh Tricentenary University, Gurugram, Haryana  122505, India</t>
  </si>
  <si>
    <t>Ding K., Yang J., Chin M.-K., Sullivan L., Durstine J.L., Violant-Holz V., Demirhan G., Oliveira N.R.C., Popeska B., Kuan G., Khan W., Dai J., Xu X., Mladenova Z., Balasekaran G., Smith G.A., Global Community Health-COVID-19 Collaborative Research Team</t>
  </si>
  <si>
    <t>Physical activity among adults residing in 11 countries during the COVID-19 pandemic lockdown</t>
  </si>
  <si>
    <t>10.3390/ijerph18137056</t>
  </si>
  <si>
    <t>School of Health Science, College of Education Health &amp; Human Service, Kent State University, Kent, OH  44242, United States; Center for Injury Research and Policy, The Abigail Wexner Research Institute at Nationwide Children’s Hospital, Columbus, OH  43205, United States; Foundation for Global Community Health, Las Vegas, NV  89012, United States; Discipline of Children’s Studies, School of Education, National University of Ireland, Galway, H91, Ireland; Department of Exercise Science, Norman J. Arnold School of Public Health, University of South Carolina, Columbia, SC  29208, United States; Department of Didactics and Educative Organization, University of Barcelona, Barcelona, 08015, Spain; Department of Physical Education and Sport Teaching, Faculty of Sport Sciences, Hacettepe University, Ankara, 06800, Turkey; Department of Human Movement Sciences, Federal University of Sao Paulo, Santos, 11015, Brazil; Faculty of Educational Sciences, Goce Delcev University, Stip, 2000, North Macedonia; Exercise and Sports Science, School of Health Sciences, Universiti Sains Malaysia, Kubang Kerian, 16150, Malaysia; Faculty of Behavioural Sciences, SGT University, Gurugram, 122505, India; School of Physical Education and Sports, Soochow University, Suzhou, 215021, China; Hubei Key Laboratory of Sport Training and Monitoring, Wuhan Sports University, Wuhan, 430079, China; Association of Touristic Animators, Sofia, 1000, Bulgaria; National Institute of Education, Nanyang Technological University, Singapore, 637616, Singapore</t>
  </si>
  <si>
    <t>Bhutani N., Poswal P., Moga S., Arora S.</t>
  </si>
  <si>
    <t>Immunohistochemical expression of bcl-2; an apoptosis regulatory protein in squamous cell carcinoma of oropharynx: A diagnostic cross-sectional study: IHC expression of bcl-2 in orophayngeal SCC</t>
  </si>
  <si>
    <t>Annals of Medicine and Surgery</t>
  </si>
  <si>
    <t>10.1016/j.amsu.2021.102480</t>
  </si>
  <si>
    <t>Deptt. of Pathology, North DMC Medical College and Hindu Rao Hospital, India; Deptt. of Pathology, SGT Medical College &amp; University, Gurugram, Haryana, India</t>
  </si>
  <si>
    <t>Dangi A., Singh V.</t>
  </si>
  <si>
    <t>Personality influences risk perception in online shopping: An Indian consumer perspective</t>
  </si>
  <si>
    <t>International Journal of e-Business Research</t>
  </si>
  <si>
    <t>10.4018/IJEBR.2021070104</t>
  </si>
  <si>
    <t>SGT University, Gurugram, India; Indira Gandhi University, Meerpur, India</t>
  </si>
  <si>
    <t>Arya S., Aggarwal N., Kumar V., Rathee S., Rani M., Madaan N., Malik G., Gupta R.</t>
  </si>
  <si>
    <t>10.1016/j.ajp.2021.102675</t>
  </si>
  <si>
    <t>State Drug Dependence Treatment Centre, Institute of Mental Health, Pt. Bhagwat Dayal, Sharma University of Health Sciences, Rohtak, India; Institute of Mental Health, Pt. Bhagwat Dayal Sharma University of Health Sciences, Rohtak, India; State Drug Dependence Treatment Centre, Institute of Mental Health, Pt. Bhagwat Dayal, Sharma University of Health Sciences, Rohtak, India; State Drug Dependence Treatment Centre, Institute of Mental Health, Pt. Bhagwat Dayal Sharma University of Health Sciences, Rohtak, India; State Drug Dependence Treatment Centre, Institute of Mental Health, Pt. Bhagwat Dayal Sharma University of Health Sciences, Rohtak, India; State Drug Dependence Treatment Centre, Institute of Mental Health, Pt. Bhagwat Dayal Sharma University of Health Sciences, Rohtak, India; Shree Guru Gobind Singh Tricentenary University, Gurgaon, India; Institute of Mental Health, Pt. Bhagwat Dayal Sharma University of Health Sciences, Rohtak, India</t>
  </si>
  <si>
    <t>Chaudhry A., Sobti G.</t>
  </si>
  <si>
    <t>10.1007/s11282-020-00461-y</t>
  </si>
  <si>
    <t>Department of Oral Medicine and Radiology, Faculty of Dental Sciences, Shree Guru Gobind Singh Tricentenary (SGT) University, Gurugram, Haryana  122001, India; Department of Oral Medicine and Radiology, RUHS College of Dental Sciences and Hospital, Jaipur, India</t>
  </si>
  <si>
    <t>Sharma M., Chattopadhya D., Chakravarti A., Gill P.S., Yumnam H.</t>
  </si>
  <si>
    <t>Role of pro-inflammatory il-8 and anti-inflammatory il-10 cytokines in dengue severity</t>
  </si>
  <si>
    <t>Journal of Communicable Diseases</t>
  </si>
  <si>
    <t>10.24321/0019.5138.202128</t>
  </si>
  <si>
    <t>Department of Microbiology, SGT Medical College Hospital and Research Institute, Haryana, Gurugram, India; Department of Microbiology, North DMC Medical College, Delhi, Malka Ganj, India; Department of Microbiology, Pt BD Sharma Post Graduate Institute of Medical Sciences, Rohtak, India</t>
  </si>
  <si>
    <t>Pratishtha, Gupta M.K., Gupta S.</t>
  </si>
  <si>
    <t>Multiple emulsions: Emphasizing on industrial applications</t>
  </si>
  <si>
    <t>10.1007/978-3-030-50703-9_14</t>
  </si>
  <si>
    <t>Amity Institute of Pharmacy, Amity University Uttar Pradesh, Noida, India; SGT College of Pharmacy, SGT University, Gurugram, India</t>
  </si>
  <si>
    <t>Deshwal D., Narwal A.K.</t>
  </si>
  <si>
    <t>An Extensive Review of Nanotubes-Based Mass Sensors</t>
  </si>
  <si>
    <t>Journal of Micro and Nano-Manufacturing</t>
  </si>
  <si>
    <t>10.1115/1.4051261</t>
  </si>
  <si>
    <t>Department of Mechanical Engineering, Deenbandhu Chhotu Ram University of Science and Technology, Haryana, Murthal-Sonipat, 131039, India; Department of Mechanical Engineering, Shree Guru Gobind Singh Tricentenary University, Haryana, Gurgaon, 122505, India</t>
  </si>
  <si>
    <t>Panhale D., Grewal S., Goel S.</t>
  </si>
  <si>
    <t>Isolation, identification and characterization of bioluminescent bacteria from different beaches of india</t>
  </si>
  <si>
    <t>Department of Bio and NanoTechnology, Guru Jambheshwar University of Science and Technology, Hisar, (Haryana), 125 001, India; Shree Guru Gobind Singh Tricentenary University, Gurugram, Haryana, 122 505, India</t>
  </si>
  <si>
    <t>Singh M., Sangwan M., Balana S., Jain A., Kumar A., Ete K., Shetty N., Kumar S., Goel S.</t>
  </si>
  <si>
    <t>Impact of variant dose and scheduling of nutrients on growth and yield of cabbage</t>
  </si>
  <si>
    <t>Faculty of Agricultural Sciences, SGT (Shree Guru Gobind Singh Tricentenary University), Gurugram, (Haryana), 122 505, India</t>
  </si>
  <si>
    <t>Yadav A., Chandra R., Sharma L.</t>
  </si>
  <si>
    <t>Nutritional and Organoleptic Properties of Oat Milk Dessert Enriched with Paneer and Standardized Milk</t>
  </si>
  <si>
    <t>Asian Journal of Dairy and Food Research</t>
  </si>
  <si>
    <t>10.18805/ajdfr.DR-1601</t>
  </si>
  <si>
    <t>Department of Nutrition and Dietetics, Faculty of Allied Health Sciences, Shree Guru Gobind Singh Tricentenary University, Haryana, Gurgaon, 122 505, India; Warner School of Food and Dairy Technology, Sam Higginbottom University of Agriculture, Technology and Sciences, Formerly Allahabad Agricultural Institute, Uttar Pradesh, Allahabad, 211 007, India; Department of Dietetics and Applied Nutrition, Amity Medical School Amity University, Haryana, Gurgaon, 122 505, India</t>
  </si>
  <si>
    <t>Kaur N., Singh Sethi H.J., Bedi S., Dwivedi D.</t>
  </si>
  <si>
    <t>SGT Medical College, Gurgaon, Haryana, India; Consultant, Medanta, The Medicity, Gurgaon, Haryana;Corresponding Author; Consultant, Medanta, Medicity, Gurgaon, Haryana, India; SGT Medical College, Gurgaon, Haryana, India</t>
  </si>
  <si>
    <t>Singh N.P., Ganguli A., Kaur G., Gupta A.K.</t>
  </si>
  <si>
    <t>Dean Research and Professor of Medicine, Faculty of Medicine and Health Sciences, SGT Medical College Hospital and Research Institute, SGT University GurugramHaryana, India; Department of Medicine, Georgetown University/Washington Hospital Center, NW, DCWA; Department of Nephrology, George Washington University, NW, DCWA; Scientist-D (Indian Council of Medical Research), Faculty of Medicine and Health Sciences, SGT Medical College Hospital and Research Institute, SGT University GurugramHaryana, India</t>
  </si>
  <si>
    <t>Anjaneyulu B., Sangeeta, Saini N.</t>
  </si>
  <si>
    <t>A study on camphor derivatives and its applications: A review</t>
  </si>
  <si>
    <t>10.2174/1385272825666210608115750</t>
  </si>
  <si>
    <t>Department of Chemistry, Faculty of Science, Shree Guru Gobind Singh Tricentenary University, Gurugram, Haryana, 122505, India</t>
  </si>
  <si>
    <t>Saxena P., Grewal M., Agarwal P., Kaur G., Verma J., Chhikara V.</t>
  </si>
  <si>
    <t>Clinical efficacy of resin infiltration technique alone or in combination with micro abrasion and in-office bleaching in adults with mild-to-moderate fluorosis stains</t>
  </si>
  <si>
    <t>10.4103/jpbs.JPBS_795_20</t>
  </si>
  <si>
    <t>Department of Conservative Dentistry and Endodontics, Geetanjali Dental and Research Institute, Rajasthan, Udaipur, India; Department of Conservative Dentistry and Endodontics, SGT Dental College Hospital and Research Institute, Haryana, Gurugram, India; Department of Conservative Dentistry and Endodontics, PDM Dental College and Research Institute, Haryana, Bahadurgarh, India</t>
  </si>
  <si>
    <t>Grover S., Sidhu M., Singaraju G., Dabas A., Dogra N., Midha M.</t>
  </si>
  <si>
    <t>Three-dimensional evaluation of the tongue volume in different dentoskeletal patterns - A cone beam computed tomographic study</t>
  </si>
  <si>
    <t>10.4103/jpbs.JPBS_614_20</t>
  </si>
  <si>
    <t>Department of Orthodontics, SGT University, Haryana, Grurgaon, India; Department of Orthodontics, Narayana Dental College, Andhra Pradesh, Nellore, India; Private Practitioner, Dr Midha's Orthodontic Clinic, New Delhi, Moti Nagar, India</t>
  </si>
  <si>
    <t>Analysis of psychosocial impact on health care workers and general population of India during COVID 19 pandemic using HAM-A scale</t>
  </si>
  <si>
    <t>SGT Medical College, Haryana, Gurgaon, India; Medanta, The Medicity, Haryana, Gurgaon, India</t>
  </si>
  <si>
    <t>Coronavirus disease 2019 associated acute kidney injury – the Indian experience</t>
  </si>
  <si>
    <t>Faculty of Medicine and Health Sciences, SGT Medical College Hospital and Research Institute, SGT University, Haryana, Gurugram, India; Department of Medicine, Georgetown University, Washington Hospital Center, NW, Washington, DC, United States; Department of Nephrology, George Washington University, NW, Washington, DC, United States</t>
  </si>
  <si>
    <t>Sharma R.C., Sharma N.</t>
  </si>
  <si>
    <t>Assessment of variations and correlation of ozone and its precursors, Benzene, Nitrogen Dioxide, Carbon monoxide and some meteorological variables at two sites of significant spatial variations in Delhi, Northern India</t>
  </si>
  <si>
    <t>10.22059/POLL.2021.320917.1042</t>
  </si>
  <si>
    <t>Department of Physics, Faculty of Science, Shree Guru Gobind Singh Tricentenary University, Haryana, Gurugram, 122505, India; Department of Chemistry, Govt. Senior Secondary School, Haryana, Bhangrola Gurugram, 122505, India</t>
  </si>
  <si>
    <t>Sejwal M.D., Basur S., Bhardwaj A., Singh A., Sharma K., Dhayal M.</t>
  </si>
  <si>
    <t>Regeneration with autogenous bone graft in angular defect</t>
  </si>
  <si>
    <t>10.22270/jmpas.V10I3.1172</t>
  </si>
  <si>
    <t>Faculty of Dental Sciences, Sgt University, Haryana, Gurugram, India</t>
  </si>
  <si>
    <t>Sharma H.K., Kumari K., Kar S.</t>
  </si>
  <si>
    <t>Forecasting sugarcane yield of india based on rough set combination approach</t>
  </si>
  <si>
    <t>Decision Making: Applications in Management and Engineering</t>
  </si>
  <si>
    <t>10.31181/DMAME210402163S</t>
  </si>
  <si>
    <t>Department of Mathematics, Shree Guru Gobind Singh Tricentenary University, Gurugram, India; Department of Mathematics, Banasthali Vidyapith, Jaipur, India; Department of Mathematics, National Institute of Technology Durgapur, West Bengal, India</t>
  </si>
  <si>
    <t>Khandait M., Sharma I., Pandit R.</t>
  </si>
  <si>
    <t>D-Dimer levels and Disease Prognosis in COVID-19 Patients</t>
  </si>
  <si>
    <t>10.22207/JPAM.15.2.36</t>
  </si>
  <si>
    <t>Department of Microbiology, Shree Guru Gobind Singh Tricentenary University, Budhera Gurgaon, 110 075, India; Department of Pathology, Aakash Pathlab, Aakash Healthcare Super Speciality Hospital, Dwarka, New Delhi, India; Department of Internal Medicine, Aakash Healthcare Super Speciality Hospital, Dwarka, New Delhi, India</t>
  </si>
  <si>
    <t>Bajaj S., Fuloria S., Subramaniyan V., Meenakshi D.U., Wakode S., Kaur A., Bansal H., Manchanda S., Kumar S., Fuloria N.K.</t>
  </si>
  <si>
    <t>Chemical characterization and anti-inflammatory activity of phytoconstituents from swertia alata</t>
  </si>
  <si>
    <t>10.3390/plants10061109</t>
  </si>
  <si>
    <t>Delhi Institute of Pharmaceutical Science and Research, Pushp Vihar, New Delhi, 110017, India; Faculty of Pharmacy, AIMST University, Kedah, 08100, Malaysia; Faculty of Medicine, Bioscience and Nursing, MAHSA University, Kuala Lumpur, 42610, Malaysia; College of Pharmacy, National University of Science and Technology, Muscat, 130, Oman; SGT College of Pharmacy, SGT University, Budhera, Gurugram, 122505, India</t>
  </si>
  <si>
    <t>Duggal I., Sidhu M.S., Chawla A., Dabas A., Dhimole V.K.</t>
  </si>
  <si>
    <t>International Orthodontics</t>
  </si>
  <si>
    <t>10.1016/j.ortho.2021.04.002</t>
  </si>
  <si>
    <t>SGT University, Faculty of Dental Sciences, Department of Orthodontics and Dentofacial Orthopaedics, Gurugram, Haryana  122505, India; Indian Institute of Technology, Department of Mechanical Engineering, New Delhi, 110016, India</t>
  </si>
  <si>
    <t>Kumar V.M., Mallick H.N.</t>
  </si>
  <si>
    <t>Early History of Sleep Research and Sleep Medicine in India</t>
  </si>
  <si>
    <t>10.1007/s41782-021-00140-w</t>
  </si>
  <si>
    <t>Kerala Chapter, National Academy of Medical Sciences (India), New Delhi, India; Faculty of Medicine and Health Sciences, SGT University, Budhera, Gurugram, India</t>
  </si>
  <si>
    <t>Grover V., Chopra P., Mehta M., Kumari S., Sehgal K., Jain R., Lal R., Korpole S.</t>
  </si>
  <si>
    <t>Indian Journal of Microbiology</t>
  </si>
  <si>
    <t>10.1007/s12088-021-00933-7</t>
  </si>
  <si>
    <t>Department of Periodontology and Oral Implantology, Dr. HS Judge Institute of Dental Sciences and Hospital, Panjab University, Sector 25, Chandigarh, 160036, India; SGT University, Gurugram, 122006, India; The Energy and Resources Institute, New Delhi, India; CSIR-Institute of Microbial Technology, Sector 39A, Chandigarh, 160036, India</t>
  </si>
  <si>
    <t>Aseem A., Bhati P., Chaudhry N., Hussain M.E.</t>
  </si>
  <si>
    <t>Quality of Sleep Predicts Prefrontal Cognitive Decline in Indian Collegiates</t>
  </si>
  <si>
    <t>10.1007/s41782-021-00136-6</t>
  </si>
  <si>
    <t>Neurophysiology Lab, Centre for Physiotherapy and Rehabilitation Sciences, Jamia Millia Islamia (Central University), New Delhi, 110025, India; Department of Neurology, Vardhman Mahavir Medical College and Safdarjung Hospital, New Delhi, India; Faculty of Allied Health Sciences, Shree Guru Gobind Singh Tricentenary University, Gurugram, India</t>
  </si>
  <si>
    <t>Dasukil S., Arora G., Shetty S., Degala S.</t>
  </si>
  <si>
    <t>British Journal of Oral and Maxillofacial Surgery</t>
  </si>
  <si>
    <t>10.1016/j.bjoms.2020.10.014</t>
  </si>
  <si>
    <t>Department of Oral &amp; Maxillofacial Surgery, All India Institute of Medical Sciences(AIIMS), Bhubaneswar, Odisha, India; Department of Oral and Maxillofacial Surgery, Faculty of Dental Sciences, SGT University, Gurugram; Department of Oral and Maxillofacial Surgery, JSS Dental College and Hospital, Mysore, India</t>
  </si>
  <si>
    <t>Reconciliation based key exchange schemes using lattices: a review</t>
  </si>
  <si>
    <t>Telecommunication Systems</t>
  </si>
  <si>
    <t>10.1007/s11235-021-00759-0</t>
  </si>
  <si>
    <t>Computer Science and Engineering Department, Thapar Institute of Engineering &amp; Technology, Patiala, India; Department of Computer Science and Engineering, SGT University, Gurugram, India; Department of Mathematics, Chaudhary Charan Singh University, Meerut, India</t>
  </si>
  <si>
    <t>Khan Z., Ahmad I., Hussain M.E.</t>
  </si>
  <si>
    <t>Intermittent pneumatic compression changes heart rate recovery and heart rate variability after short term submaximal exercise in collegiate basketball players: a cross-over study</t>
  </si>
  <si>
    <t>10.1007/s11332-020-00684-w</t>
  </si>
  <si>
    <t>Centre for Physiotherapy and Rehabilitation Sciences, Jamia Millia Islamia (A Central University), New Delhi, India; Department of Physiotherapy, Faculty of Allied Health Sciences, Manav Rachna International Institute of Research and Studies, Faridabad, Haryana, India; Faculty of Allied Health Sciences and Physiotherapy, SGT University, Gurugram, Haryana, India</t>
  </si>
  <si>
    <t>Dayashankara Rao J.K., Bhatnagar A., Pandey R., Arya V., Arora G., Kumar J., Bootwala F., Devi W.N.</t>
  </si>
  <si>
    <t>Journal of Stomatology, Oral and Maxillofacial Surgery</t>
  </si>
  <si>
    <t>10.1016/j.jormas.2020.07.007</t>
  </si>
  <si>
    <t>Department of Oral and Maxillofacial Surgery, College of Dentistry, Qassim University, Buraida, Al Qassim Region, Saudi Arabia; Department of Oral and Maxillofacial Surgery, Faculty of Dental Sciences, SGT University, Gurugram, India</t>
  </si>
  <si>
    <t>Bhardwaj V., Kaur N., Vashisht S., Jain S.</t>
  </si>
  <si>
    <t>SecRIP: Secure and reliable intercluster routing protocol for efficient data transmission in flying ad hoc networks</t>
  </si>
  <si>
    <t>Transactions on Emerging Telecommunications Technologies</t>
  </si>
  <si>
    <t>10.1002/ett.4068</t>
  </si>
  <si>
    <t>Sri Guru Granth Sahib World University, Punjab, India; Department of Computer Science and Engineering, Shree Guru Gobind Singh Tricentenary University, Gurugram, India; Computer Science and Engineering Department, Thapar Institute of Engineering &amp; Technology, Punjab, India</t>
  </si>
  <si>
    <t>Idrees D., Kumar V.</t>
  </si>
  <si>
    <t>Biochemical and Biophysical Research Communications</t>
  </si>
  <si>
    <t>10.1016/j.bbrc.2021.03.100</t>
  </si>
  <si>
    <t>Faculty of Allied Health Sciences, Shree Guru Gobind Singh Tricentenary University, Gurugram, Haryana  122505, India; Amity Institute of Neuropsychology &amp; Neurosciences, Amity University, Noida, UP  201303, India</t>
  </si>
  <si>
    <t>Rajak D.K., Kumar A., Behera A., Menezes P.L.</t>
  </si>
  <si>
    <t>Diamond-like carbon (Dlc) coatings: Classification, properties, and applications</t>
  </si>
  <si>
    <t>Applied Sciences (Switzerland)</t>
  </si>
  <si>
    <t>10.3390/app11104445</t>
  </si>
  <si>
    <t>Department of Mechanical Engineering, Sandip Institute of Technology &amp; Research Centre, Nashik, 422213, India; Department of Mechanical Engineering, Faculty of Engineering &amp; Technology, SGT University, NCR, Gurugram, Delhi, 122006, India; Department of Metallurgical and Materials Engineering, National Institute of Technology, Rourkela, 769008, India; Department of Mechanical Engineering, University of Nevada, Reno, NV  89557, United States</t>
  </si>
  <si>
    <t>Jyoti, Batth R.S., Vashisht S.</t>
  </si>
  <si>
    <t>A survey of medium access control protocols for unmanned aerial vehicle (uav) networks</t>
  </si>
  <si>
    <t>International Journal of Computer Networks and Applications</t>
  </si>
  <si>
    <t>10.22247/ijcna/2021/209191</t>
  </si>
  <si>
    <t>School of Computer Applications, Lovely Professional University, Punjab, Phagwara, India; School of Computer Science and Engineering, Lovely Professional University, Punjab, Phagwara, India; Department of Computer Science and Engineering, Faculty of Engineering &amp; Technology, SGT University, Haryana, India</t>
  </si>
  <si>
    <t>Diwakar R., Kochhar A.S., Gupta H., Kaur H., Sidhu M.S., Skountrianos H., Singh G., Tepedino M.</t>
  </si>
  <si>
    <t>10.3390/ijerph18095040</t>
  </si>
  <si>
    <t>Department of Orthodontics and Dentofacial Orthopaedics, PDM Dental College and Research Institute, Bahadurgarh, Haryana, 124507, India; Max Hospital Gurgaon, Haryana, 122001, India; Department of Orthodontics and Dentofacial Orthopaedics, Sudha Rustagi College of Dental Sciences and Research, Faridabad, Haryana, 121002, India; Department of Orthodontics and Dentofacial Orthopaedics, Faculty of Dentistry, Jamia Millia Islamia, New Delhi, 110025, India; Department of Orthodontics, Faculty of Dental Sciences, SGT University Gurugram, Haryana, 122505, India; Orthodontic Excellence, Puyallup, WA  98373, United States; Department of Biotechnological and Applied Clinical Sciences, University of L’Aquila, Viale S. Salvatore, Edificio Delta 6, L’Aquila, 67100, Italy</t>
  </si>
  <si>
    <t>Sharma B., Sengupta T., Chandra Vishwakarma L., Akhtar N., Mallick H.N.</t>
  </si>
  <si>
    <t>Journal of Thermal Biology</t>
  </si>
  <si>
    <t>10.1016/j.jtherbio.2021.102910</t>
  </si>
  <si>
    <t>Department of Physiology, All India Institute of Medical Sciences, New Delhi, 110029, India; Department of Physiology, Faculty of Medicine &amp; Health Sciences, SGT University, Gurgaon, Haryana  122505, India; Department of Physiology, All India Institute of Medical Sciences, Jodhpur, 342005, India</t>
  </si>
  <si>
    <t>Batta A., Khirasaria R., Kapoor V., Varshney D.</t>
  </si>
  <si>
    <t>Therapeutic clinical trials to combat COVID-19 pandemic in India: Analysis from trial registry</t>
  </si>
  <si>
    <t>Journal of Basic and Clinical Physiology and Pharmacology</t>
  </si>
  <si>
    <t>10.1515/jbcpp-2020-0208</t>
  </si>
  <si>
    <t>Department of Pharmacology, Faculty of Medical and Health Sciences, Sgt Medical College, Hospital and Research Institute, Sgt University, Gurugram, Haryana, India; Medical Affairs, Sanofi Genzyme India, Saket District Center, Saket, New Delhi, 110017, India; Faculty of Medical and Health Sciences, Sgt Medical College, Hospital and Research Institute, Sgt University, Gurugram, Haryana, India</t>
  </si>
  <si>
    <t>Sharma A., Bhardwaj R.</t>
  </si>
  <si>
    <t>European Archives of Oto-Rhino-Laryngology</t>
  </si>
  <si>
    <t>10.1007/s00405-020-06207-0</t>
  </si>
  <si>
    <t>Department of Otorhinolaryngology, SGT Medical College, Hospital and Research Institute, Village Budhera, Gurugram, Haryana  122505, India; Department of Otorhinolaryngology, Safdarjung Hospital and Vardhman Mahavir Medical College, Ansari Nagar, New Delhi, 110029, India</t>
  </si>
  <si>
    <t>Sumitra Devi L., Arora A., Chakravarti A., Sharma M.</t>
  </si>
  <si>
    <t>Prevalence of extended-spectrum beta-lactamases (ESBL) production among escherichia coli and klebsiella pneumoniae isolates in a rural tertiary care hospital of Haryana</t>
  </si>
  <si>
    <t>JK Science</t>
  </si>
  <si>
    <t>Department of Microbiology, SGT Medical College Hospital and Research Institute, Gurugram, Haryana, India</t>
  </si>
  <si>
    <t>Aggarwal V., Singla M., Gupta A., Mehta N., Kumar U.</t>
  </si>
  <si>
    <t>How to write systematic review and meta-analysis</t>
  </si>
  <si>
    <t>Endodontology</t>
  </si>
  <si>
    <t>10.4103/endo.endo_86_21</t>
  </si>
  <si>
    <t>Department of Conservative Dentistry and Endodontics, Faculty of Dentistry, Jamia Millia Islamia, New Delhi, India; Department of Conservative Dentistry and Endodontics, SGT Dental College, Haryana, Gurgaon, India; Department of Conservative Dentistry and Endodontics, Manav Rachna Dental College, Haryana, Faridabaad, India; Division of Conservative Dentistry and Endodontics, Post Graduate Institute of Medical Sciences, Chandigarh, India</t>
  </si>
  <si>
    <t>Mishra P.K., Rout H.B., Chaini S.R.</t>
  </si>
  <si>
    <t>Tourism, governance and economic growth in india</t>
  </si>
  <si>
    <t>10.14505//jemt.v12.2(50).21</t>
  </si>
  <si>
    <t>Central University of Punjab, India; Mizoram University, India; SGT University, India</t>
  </si>
  <si>
    <t>Dangi A., Saini C.P., Singh V., Hooda J.</t>
  </si>
  <si>
    <t>Customer perception, purchase intention and buying decision for branded products: measuring the role of price discounts</t>
  </si>
  <si>
    <t>Journal of Revenue and Pricing Management</t>
  </si>
  <si>
    <t>10.1057/s41272-021-00300-7</t>
  </si>
  <si>
    <t>Faculty of Commerce &amp; Management, SGT University, Gurugram, India; Department of Commerce, Indira Gandhi University, Meerpur, Rewari, India; Department of Commerce, C.H.L. Government College Chhara, Jhajjar, India</t>
  </si>
  <si>
    <t>Hooda J., Singh V., Dangi A.</t>
  </si>
  <si>
    <t>10.1057/s41272-021-00299-x</t>
  </si>
  <si>
    <t>Department of Commerce, C.H.L. Government College Chhara, Jhajjar, India; Department of Commerce, Indira Gandhi University, Meerpur, Rewari, India; Faculty of Commerce &amp; Management, SGT University, Gurugram, India</t>
  </si>
  <si>
    <t>Prakash C., Yadav R., Kadyan S.</t>
  </si>
  <si>
    <t>Effect of the price drop on customer's perceived evaluation across selected product categories</t>
  </si>
  <si>
    <t>10.1057/s41272-021-00301-6</t>
  </si>
  <si>
    <t>SGT University, Gurugram, India; Gurugram, India; ASIBAS, Amity University, Noida, India</t>
  </si>
  <si>
    <t>Babbar A., Jain V., Gupta D., Agrawal D.</t>
  </si>
  <si>
    <t>10.1016/j.medengphy.2021.01.008</t>
  </si>
  <si>
    <t>Mechanical Engineering Department, Shree Guru Gobind Singh Tricentenary University, Gurugram, 122505, India; Mechanical Engineering Department, Thapar Institute of Engineering and Technology, Patiala, 147003, India; Department of Neurosurgery, All India Institute of Medical Science (AIIMS), New Delhi, 110029, India</t>
  </si>
  <si>
    <t>10.1016/j.medengphy.2021.01.009</t>
  </si>
  <si>
    <t>Tank S., Dutt S., Sehrawat R., Kumar V., Sabat D.</t>
  </si>
  <si>
    <t>Journal of Clinical Orthopaedics and Trauma</t>
  </si>
  <si>
    <t>10.1016/j.jcot.2020.11.004</t>
  </si>
  <si>
    <t>SGT Medical College and Research Institute, Gurgaon, Haryana, India; Maulana Azad Medical College and Lok Nayak Hospital, New Delhi, India</t>
  </si>
  <si>
    <t>Chattopadhya D., Devi L.S., Rautela R.S., Grover S.S., Broor S.</t>
  </si>
  <si>
    <t>Hospital premises as a potential reservoir of antimicrobial resistance</t>
  </si>
  <si>
    <t>10.24321/0019.5138.202104</t>
  </si>
  <si>
    <t>Department of Microbiology, SGT Medical College Hospital and Research Institute, Haryana, Gurugram, India; Division of Biochemistry, National Centre for Disease Control, New Delhi, India; Division of Microbiology, National Centre for Disease Control, New Delhi, India</t>
  </si>
  <si>
    <t>Yadalam P.K., Varatharajan K., Rajapandian K., Chopra P., Arumuganainar D., Nagarathnam T., Sohn H., Madhavan T.</t>
  </si>
  <si>
    <t>Frontiers in Chemistry</t>
  </si>
  <si>
    <t>10.3389/fchem.2021.642026</t>
  </si>
  <si>
    <t>Adhiparashakthi Dental College and Hospital, Melmaruvathur, India; Department of Periodontics, SRM Kattankulathur Dental College and Hospital, SRM Institute of Science and Technology, Chennai, India; Faculty of Dental Sciences, SGT University, Gurugram, India; Ragas Dental College and Hospital, Chennai, India; Department of Chemistry and Department of Carbon Materials, Chosun University, Gwangju, South Korea; Department of Genetic Engineering, Computational Biology Lab, School of Bioengineering, SRM Institute of Science and Technology, Chennai, India</t>
  </si>
  <si>
    <t>Saini K., Chopra P., Bhardwaj A., Yadav M., Saini S.</t>
  </si>
  <si>
    <t>Comparative clinical evaluation of two local drug delivery agents (Neem chip and turmeric chip) in chronic periodontitis: An experimental study</t>
  </si>
  <si>
    <t>10.5005/jp-journals-10015-1818</t>
  </si>
  <si>
    <t>P60/D Shankar Vihar, New Delhi, India; Department of Periodontics, Faculty of Dental Sciences, SGT University, Gurugram, Haryana, India; Department of Pharmaceutics, SGT College of Pharmacy, SGT University, Gurugram, Haryana, India; ENT Department, Army College of Medical Sciences, New Delhi, India</t>
  </si>
  <si>
    <t>Bhardwaj A., Bhatnagar A., Verma S., Khurana C.</t>
  </si>
  <si>
    <t>Assessment of hand-surface touching behavior among individuals visiting dental hospital in gurugram, haryana: A pilot observational study</t>
  </si>
  <si>
    <t>10.5005/jp-journals-10015-1809</t>
  </si>
  <si>
    <t>Department of Periodontology, Faculty of Dental Sciences, SGT University, Gurugram, Haryana, India; Department of Pedodontics and Preventive Dentistry, Faculty of Dental Sciences, SGT University, Gurugram, Haryana, India; Department of Public Health Dentistry, Faculty of Dental Sciences, SGT University, Gurugram, Haryana, India</t>
  </si>
  <si>
    <t>Bhati P., Singla D., Masood S., Hussain M.E.</t>
  </si>
  <si>
    <t>Journal of Manipulative and Physiological Therapeutics</t>
  </si>
  <si>
    <t>10.1016/j.jmpt.2019.10.015</t>
  </si>
  <si>
    <t>Faculty of Physiotherapy, Shree Guru Gobind Singh Tricentenary University, Gurugram, Haryana-122505, India; Professor and Dean, Faculty of Physiotherapy &amp; Allied Health Sciences, Shree Guru Gobind Singh Tricentenary University, Gurugram, Shree Guru Gobind Singh Tricentenary University, Gurugram, Haryana-122505, India</t>
  </si>
  <si>
    <t>Rao N., Wafi A.</t>
  </si>
  <si>
    <t>Modified Szász operators involving Charlier polynomials based on two parameters</t>
  </si>
  <si>
    <t>Department of Mathematics, Shree Guru Gobind Singh Tricentenary University, Gurugram, Haryana, 122505, India; Department of Mathematics, Jamia Millia Islamia, New Delhi, 110025, India</t>
  </si>
  <si>
    <t>Rao N., Wafi A., Deepmala</t>
  </si>
  <si>
    <t>Szász-type operators which preserves e0 and e2</t>
  </si>
  <si>
    <t>Department of Mathematics, Shree Guru Gobind Singh Tricentenary University, Gurugram, Haryana, 122505, India; Department of Mathematics, Jamia Millia Islamia, New Delhi, 110025, India; SQC and OR Unit, Indian Statistical Institute, 203 B. T. Road, Kolkata, West Bengal, 700 108, India</t>
  </si>
  <si>
    <t>Gupta A., Sarma R., Gupta N., Kumar R.</t>
  </si>
  <si>
    <t>10.4103/ija.IJA_1376_20</t>
  </si>
  <si>
    <t>Department of Anaesthesiology, Pain Medicine and Intensive Care, AIIMS, New Delhi, India; Department of Onco-Anaesthesiology and Palliative Medicine, AIIMS, New Delhi, India; Department of Anaesthesiology, SGT Medical College and Research Institute, Gurugram, Haryana, India</t>
  </si>
  <si>
    <t>Nagpal R., Gupta A., Marya C., Mushtaq I., Tandon S.</t>
  </si>
  <si>
    <t>10.4103/jisp.jisp_165_20</t>
  </si>
  <si>
    <t>Department of Public Health Dentistry, Sudha Rustagi College of Dental Sciences and Research, Faridabad, Haryana, India; Department of Pedodontics and Preventive Dentistry, Faculty of Dental Sciences, Sgt University, Gurugram, Haryana, India; Chief Psychologist Child Development Clinic (Centre for Developmental and Behavioral Pediatrics), New Delhi, India; Department of Public Health Dentistry, Faculty of Dental Sciences, Sgt University, Gurugram, Haryana, India</t>
  </si>
  <si>
    <t>Ding K., Yang J., Chin M.-K., Sullivan L., Demirhan G., Violant-Holz V., Uvinha R.R., Dai J., Xu X., Popeska B., Mladenova Z., Khan W., Kuan G., Balasekaran G., Smith G.A., Global Community Health-COVID-19 Collaborative Research Team</t>
  </si>
  <si>
    <t>10.3390/ijerph18052686</t>
  </si>
  <si>
    <t>School of Health Science, College of Education Health &amp; Human Service, Kent State University, Kent, OH  44242, United States; Center for Injury Research and Policy, The Abigail Wexner Research Institute at Nationwide Children’s Hospital, Columbus, OH  43205, United States; Foundation for Global Community Health, Las Vegas, NV  89012, United States; Discipline of Children’s Studies, School of Education, National University of Ireland, Galway, H91, Ireland; Department of Physical Education and Sport Teaching, Faculty of Sport Sciences, Hacettepe University, Ankara, 06420, Turkey; Department of Didactics and Educative Organization, University of Barcelona, Barcelona, 08015, Spain; School of Arts, Sciences and Humanities, University of Sao Paulo, Sao Paulo, 01310, Brazil; School of Physical Education and Sports, Soochow University, Suzhou, 215021, China; Hubei Key Laboratory of Sport Training and Monitoring, Wuhan Sports University, Wuhan, 430021, China; Faculty of Educational Sciences, Goce Delcev University, Stip, 2000, North Macedonia; Association of Touristic Animators, Sofia, 1000, Bulgaria; Faculty of Behavioural Sciences, SGT University, Gurugram, 122505, India; Exercise and Sports Science, School of Health Sciences, Universiti Sains Malaysia, Kubang Kerian, 16150, Malaysia; National Institute of Education, Nanyang Technological University, Singapore, 178957, Singapore</t>
  </si>
  <si>
    <t>Sheoran P., Grewal S., Kumari S., Goel S.</t>
  </si>
  <si>
    <t>Enhancement of growth and yield, leaching reduction in Triticum aestivum using biogenic synthesized zinc oxide nanofertilizer</t>
  </si>
  <si>
    <t>Biocatalysis and Agricultural Biotechnology</t>
  </si>
  <si>
    <t>10.1016/j.bcab.2021.101938</t>
  </si>
  <si>
    <t>Department of Bio &amp; Nanotechnology, Guru Jambheshwar University of Science &amp; Technology, Hisar, Haryana  125001, India; Faculty of Agricultural Sciences, SGT University, Gurugram, Haryana  122006, India</t>
  </si>
  <si>
    <t>Bhutani N., Kumar R., Arora S., Poswal P., Singla S.</t>
  </si>
  <si>
    <t>Diagnostic Cytopathology</t>
  </si>
  <si>
    <t>10.1002/dc.24678</t>
  </si>
  <si>
    <t>Department of Pathology, SGT Medical College &amp; University, Gurugram, Haryana, India</t>
  </si>
  <si>
    <t>10.1007/s12070-020-02032-3</t>
  </si>
  <si>
    <t>Department of Otorhinolaryngology, SGT Medical College, Hospital &amp; Research Institute, Village Budhera, Gurugram, Haryana  122505, India; Department of Otorhinolaryngology, Safdarjung Hospital and Vardhman Mahavir Medical College, Ansari Nagar, New Delhi, 110029, India</t>
  </si>
  <si>
    <t>Saharan V., Jood S.</t>
  </si>
  <si>
    <t>Journal of Food Science and Technology</t>
  </si>
  <si>
    <t>10.1007/s13197-020-04612-1</t>
  </si>
  <si>
    <t>Department of Nutrition and Dietetics, SGT University, Gurugram, 122006, India; Department of Foods and Nutrition, College of Home Science, CCS Haryana Agriculture University, Hisar, 125004, India</t>
  </si>
  <si>
    <t>Monika, Verma S., Kumar P.</t>
  </si>
  <si>
    <t>A Comparative Overview of Accident Forecasting Approaches for Aviation Safety</t>
  </si>
  <si>
    <t>10.1088/1742-6596/1767/1/012015</t>
  </si>
  <si>
    <t>Department of Computer Science, Banasthali Vidyapith, Rajasthan, Jaipur, India; Department of Electronics, Banasthali Vidyapith, Rajasthan, Jaipur, India; Department of Electronics and Communication, SGT University, Gurugram, Haryana, India</t>
  </si>
  <si>
    <t>Aggarwal K., Akhtar N., Mallick H.</t>
  </si>
  <si>
    <t>Journal of Physiology and Pharmacology</t>
  </si>
  <si>
    <t>10.26402/jpp.2021.1.11</t>
  </si>
  <si>
    <t>India Institute of Medical Sciences, New Delhi, India; Department of Physiology, All India Institute of Medical Sciences, New Delhi, India; Department of Physiology, Faculty of Medicine and Health Sciences, SGT University, Gurgaon, Haryana, India; Department of Physiology, All India Institute of Medical Sciences, Room no. 2024, New Delhi, 110029, India</t>
  </si>
  <si>
    <t>Kochhar A.S., Nucci L., Sidhu M.S., Prabhakar M., Grassia V., Perillo L., Kochhar G.K., Bhasin R., Dadlani H., D’apuzzo F.</t>
  </si>
  <si>
    <t>Reliability and reproducibility of landmark identification in unilateral cleft lip and palate patients: Digital lateral vis-a-vis cbct-derived 3d cephalograms</t>
  </si>
  <si>
    <t>10.3390/jcm10030535</t>
  </si>
  <si>
    <t>Orthodontist Max Hospital Gurgaon, Haryana, 122001, India; Multidisciplinary Department of Medical-Surgical and Dental Specialties, University of Campania Luigi Vanvitelli, Naples, 80138, Italy; Department of Orthodontics &amp; Dean, Research, Development Faculty of Dental Sciences, SGT University, Gurugram, Haryana, 122505, India; Department of Pediatric &amp; Preventive Dentistry, National Dental College &amp; Hospital, Punjab, 140507, India; Faculty of Dentistry, University of Toronto, Toronto, ON  M5G1G6, Canada; Department of Dentistry (Periodontology), Max Hospital, Gurgaon, Haryana, 122001, India</t>
  </si>
  <si>
    <t>Kochhar A.S., Sidhu M.S., Prabhakar M., Bhasin R., Kochhar G.K., Dadlani H., Spagnuolo G., Mehta V.V.</t>
  </si>
  <si>
    <t>Intra- And interobserver reliability of bone volume estimation using OsiriX software in patients with cleft lip and palate using cone beam computed tomography</t>
  </si>
  <si>
    <t>Dentistry Journal</t>
  </si>
  <si>
    <t>10.3390/dj9020014</t>
  </si>
  <si>
    <t>Former Orthodontist, Department of Dentistry, Max Hospital, Gurgaon, 122001, India; Department of Orthodontics, Faculty of Dental Sciences, SGT University, Gurugram, 122006, India; Faculty of Dentistry, University of Toronto, Toronto, ON  M5G 1X3, Canada; Department of Pediatric and Preventive Dentistry, National Dental College and Hospital, Dera Bassi, 140507, India; Department of Periodontology, Kalka Dental College and Hospital, Meerut, 210507, India; Department of Neurosciences, Reproductive and Odontostomatological Sciences, University of Naples “Federico II”, Naples, 80131, Italy</t>
  </si>
  <si>
    <t>Haq S.F., Karunanand B., Mishra K.P., Sharma D.K., Singh A.</t>
  </si>
  <si>
    <t>Comparison of serum copper, chromium and selenium concentrations in diabetic and nondiabetic population and their association with glycated hemoglobin levels</t>
  </si>
  <si>
    <t>10.7324/JAPS.2021.110206</t>
  </si>
  <si>
    <t>Department of Biochemistry, Shree Guru Gobind Singh Tricentenary University, Gurugram, India; National Director for Research, World Youth Heart Federation (WYHF), India</t>
  </si>
  <si>
    <t>Sharma A., Badea M., Tiwari S., Marty J.L.</t>
  </si>
  <si>
    <t>Wearable biosensors: An alternative and practical approach in healthcare and disease monitoring</t>
  </si>
  <si>
    <t>10.3390/molecules26030748</t>
  </si>
  <si>
    <t>School of Chemistry, Monash University, Clayton, Melbourne, VIC  3800, Australia; Department of Pharmaceutical Chemistry, SGT College of Pharmacy, SGT University, Budhera, Gurugram, Haryana, 122505, India; Fundamental, Prophylactic and Clinical Specialties Department, Faculty of Medicine, Transilvania University of Brasov, Brasov, 500036, Romania; School of Studies in Chemistry, Pt Ravishankar Shukla University, Raipur, CHATTISGARH, 492010, India; University of Perpignan via Domitia, 52 Avenue Paul Alduy, CEDEX 9, Perpignan, 66860, France</t>
  </si>
  <si>
    <t>Dawar S., Bhutani N., Sudan D.P.S., Saini S., Singhal P.K., Bhardwaj M., Pandey A., Jokhi Dara A.</t>
  </si>
  <si>
    <t>10.1016/j.amsu.2020.12.037</t>
  </si>
  <si>
    <t>Deptt. of Pulmonary Medicine, SGT Medical College &amp; University, Gurugram, Haryana, India; Deptt. of Pathology, North DMC Medical College and Hindu Rao Hospital, Delhi, India</t>
  </si>
  <si>
    <t>Aggarwal V., Singla M., Saatchi M., Gupta A., Hasija M., Meena B., Kumar U.</t>
  </si>
  <si>
    <t>Journal of Endodontics</t>
  </si>
  <si>
    <t>10.1016/j.joen.2020.11.023</t>
  </si>
  <si>
    <t>Department of Conservative Dentistry and Endodontics, Faculty of Dentistry, Jamia Millia Islamia, New Delhi, India; Department of Conservative Dentistry and Endodontics, SGT Dental College, Gurgaon, Haryana, India; Dental Research Center, Department of Endodontics, Dental Research Institute, School of Dentistry, Isfahan University of Medical SciencesIsfahan, Iran; Department of Conservative Dentistry and Endodontics, Manav Rachna Dental College, Faridabaad, India; Division of Conservative Dentistry and Endodontics, Post Graduate Institute of Medical Sciences, Chandigarh, India</t>
  </si>
  <si>
    <t>Drug Development Research</t>
  </si>
  <si>
    <t>10.1002/ddr.21720</t>
  </si>
  <si>
    <t>SGT College of Pharmacy, Shree Guru Gobind Singh Tricentenary University, Gurugram, India</t>
  </si>
  <si>
    <t>Pahal S., Sinha S., Jangra M., Goel S., Grewal S.</t>
  </si>
  <si>
    <t>Pharmacological and medicinal properties of Cajanus Cajan</t>
  </si>
  <si>
    <t>Cajanus cajan: Cultivation, Uses and Nutrition</t>
  </si>
  <si>
    <t>Department of Bio and Nano Technology, Guru Jambheshwar University of Science &amp; Technolog, Hisar, Haryana, India; ICAR-NIPB, Indian Agricultural Research Institute, PUSA, New Delhi, India; Department of Botany and Plant Physiology, Chaudhary Charan Singh Haryana Agricultural University, Hisar, Haryana, India; Faculty of Agricultural Sciences, SGT University, Gurugram, Haryana, India</t>
  </si>
  <si>
    <t>Ram R.M., Pandey A.K., Singh H.B.</t>
  </si>
  <si>
    <t>Biocontrol Research in India</t>
  </si>
  <si>
    <t>Progress in Mycology: An Indian Perspective</t>
  </si>
  <si>
    <t>10.1007/978-981-16-2350-9_13</t>
  </si>
  <si>
    <t>Department of Plant Pathology, SGT University, Chandu Budhera, Haryana, Gurugram, India; Department of Soil Science, Acharya Narendra Deva University of Agriculture and Technology, Uttar Pradesh, Ayodhya, India; Somvanshi Research Foundation, Uttar Pradesh, Lucknow, India</t>
  </si>
  <si>
    <t>Evolution of oculoplasty as a subspeciality: Global vs Indian scenario</t>
  </si>
  <si>
    <t>10.18231/j.ijceo.2021.122</t>
  </si>
  <si>
    <t>Dept. of Ophthalmology, SGT Medical College, Hospital and Research Institute, Haryana, Gurugram, India</t>
  </si>
  <si>
    <t>Kaur G., Khurana A.K., Chawla U., Dahiya M.</t>
  </si>
  <si>
    <t>A comparative study of divide and conquer, stop and chop and phaco chop techniques of nucleotomy in phacoemulsification</t>
  </si>
  <si>
    <t>10.18231/j.ijceo.2021.094</t>
  </si>
  <si>
    <t>Dept. Of Ophthalmology, Prasad Institute of Medical Sciences, Uttar Pradesh, Lucknow, India; Dept. Of Ophthalmology, SGT Medical College Hospital and Research Institute, Harayana, Gurugram, India; Dept. Of Ophthalmology, RIO PGIMS, Harayana, Rohtak, India</t>
  </si>
  <si>
    <t>Pavithra C., Singh P., Sundramurthy V.P., Karthik T.S., Karthikeyan P.R., T. Abraham J., Venkatesan K.G.S., B. Devaru S.D., Manjunath T.C.</t>
  </si>
  <si>
    <t>A brief overview of maximum power point tracking algorithm for solar PV system</t>
  </si>
  <si>
    <t>10.1016/j.matpr.2021.01.220</t>
  </si>
  <si>
    <t>Department of Electrical and Electronics Engineering, Sri Krishna College of Engineering and Technology, Coimbatore, 641008, India; Department of Physics, Faculty of Science, Shree Guru Gobind Singh Tricentenary University, Haryana, India; Department of Chemical Engineering, College of Biological and Chemical Engineering, Addis Ababa Science and Technology University, Addis Ababa, Ethiopia; Department of Electronics and Communication Engineering, Aditya College of Engineering and Technology, Andra Pradesh, Surampalem, India; Saveetha School of Engineering, Saveetha Institute of Medical and Technical Sciences, Thandalam, Chennai, India; Department of Computer Science, Bharata Mata College, Kerala, Kochi, India; Department of Computer Science &amp; Engineering, MEGHA Institute of Engineering &amp; Technology for Women, Telangana, Edulabad, 501 301, Hyderabad, India; Department MBA, Dr Ambedkar Institute of Technology, Karnataka, Bengaluru, India; Department of Electronics and Communication Engineering, Dayananda Sagar College of Engineering, Bengaluru, 560078, India</t>
  </si>
  <si>
    <t>Mesua ferrea L. (Calophyllaceae) exerts therapeutic effects in allergic asthma by modulating cytokines production in asthmatic rats</t>
  </si>
  <si>
    <t>Turkish Journal of Botany</t>
  </si>
  <si>
    <t>10.3906/bot-2111-22</t>
  </si>
  <si>
    <t>SGT College of Pharmacy, SGT University, Haryana, Gurugram, India; Department of Pharmacognosy and Phytochemistry, School of Pharmaceutical Education and Research, Jamia Hamdard, New Delhi, India; Department of Pharmaceutical Chemistry, School of Pharmaceutical Education and Research, Jamia Hamdard, New Delhi, India</t>
  </si>
  <si>
    <t>Sharma M., Choudhary N., Ahuja R., Malhotra S.</t>
  </si>
  <si>
    <t>2021 International Conference on Computing, Communication and Green Engineering, CCGE 2021</t>
  </si>
  <si>
    <t>10.1109/CCGE50943.2021.9776458</t>
  </si>
  <si>
    <t>Chitkara University Institute of Engineering and Technology, Chitkara University, Punjab, India; Sgt University, Department of Electronics and Communication Engineering, Haryana, Gurugram, India</t>
  </si>
  <si>
    <t>Sharma M., Malhotra H., Panda S.N., Malhotra S.</t>
  </si>
  <si>
    <t>10.1109/CCGE50943.2021.9776428</t>
  </si>
  <si>
    <t>Chitkara University Institute of Engineering and Technology, Chitkara University, Punjab, India; Sgt University, Department of Electronics and Communication Engineering, Gurugram, India</t>
  </si>
  <si>
    <t>Singla K., Gupta A., Dhattarwal S.K.</t>
  </si>
  <si>
    <t>Can the patella be used to estimate age in an Indian population?</t>
  </si>
  <si>
    <t>Journal of Indian Academy of Forensic Medicine</t>
  </si>
  <si>
    <t>10.5958/0974-0848.2021.00079.8</t>
  </si>
  <si>
    <t>Department of Forensic Medicine &amp; Toxicology, Faculty of Medicine &amp; Health Sciences, SGT University, Haryana, Gurugram, India; Department of Public Health, PGIMER, Chandigarh, India; Department of Forensic Medicine &amp; Toxicology, Pt. B D Sharma PGIMS, Haryana, Rohtak, India</t>
  </si>
  <si>
    <t>Richa, Sharma S., Madan S., Singh S.M., Yadav B., Yadav D.</t>
  </si>
  <si>
    <t>Clinical and Hematological profile of Paediatric Patients with Cleft Lip and Palate in a Tertiary Care Hospital of Haryana, India</t>
  </si>
  <si>
    <t>10.3126/jnps.v41i3.36601</t>
  </si>
  <si>
    <t>Department of Paediatrics, SGT Medical College, Hospital and Research Institute, Haryana, Budhera, Gurugram, India</t>
  </si>
  <si>
    <t>Kumari L., Singh P., Goswami H., Dhillon D., Sharma A., Sankhla M.S., Chauhan R., Pal R.</t>
  </si>
  <si>
    <t>ANALYSIS OF DISPUTED DOCUMENTS WITH UV/VISIBLE SPECTROSCOPYANDSEM FOR NANOMATERIAL IN PAPER TO DECIPHER FELONIES IN FORENSICS</t>
  </si>
  <si>
    <t>10.5958/0974-4568.2021.00013.2</t>
  </si>
  <si>
    <t>Department of Forensic Science, SGT University, Haryana, Gurgaon, India; Department of Forensic Science, AIFS, Amity University, U.P., Noida, India; Gujarat National Law University, Gujarat, Gandhinagar, India; Department of Forensic Science, SGT University, Gurugram, India; Document Division, Central Forensic Science Laboratory, Central Bureau of Investigation, New Delhi, India; Department of Forensic Science, Vivekananda Global University, Jaipur, India; Ballastic Division, Central Forensic Science Laboratory, Central Bureau of Investigation, New Delhi, India; Advanced Instrumentation Research Facility, Jawaharlal Nehru University, New Delhi, India</t>
  </si>
  <si>
    <t>Singh N., Ujinwal M., Dutta S., Hada A., Goel S.</t>
  </si>
  <si>
    <t>Current approaches in horticultural crops to mitigate the effect of salt stress</t>
  </si>
  <si>
    <t>Stress Tolerance in Horticultural Crops: Challenges and Mitigation Strategies</t>
  </si>
  <si>
    <t>10.1016/B978-0-12-822849-4.00021-8</t>
  </si>
  <si>
    <t>ICAR-National Institute for Plant Biotechnology, New Delhi, India; Institute of Genomic Diversity, Cornell University, Ithaca, NY, United States; Amity University, Gurugram, India; Department of Biotechnology &amp; Microbiology, National College (Autonomous), Tiruchirappalli, India; Shree Guru Gobind Singh Tricentenary University, Gurugram, India</t>
  </si>
  <si>
    <t>Thakkar S., Banerjee A., Goel S., Roy S., Bansal K.C.</t>
  </si>
  <si>
    <t>Genomics-based approaches to improve abiotic stress tolerance in plants: Present status and future prospects</t>
  </si>
  <si>
    <t>Plant Perspectives to Global Climate Changes: Developing Climate-Resilient Plants</t>
  </si>
  <si>
    <t>10.1016/B978-0-323-85665-2.00016-9</t>
  </si>
  <si>
    <t>TERI-Deakin Nano-Biotechnology Centre, Gurgaon, India; ICAR-National Rice Research Institute, Central Rainfed Upland Rice Research Station, Jharkhand, Hazaribag, India; SGT University, Gurugram, India; Alliance of Bioversity International and CIAT, Asia-India, New Delhi, India</t>
  </si>
  <si>
    <t>Batra R., Mahajan M.</t>
  </si>
  <si>
    <t>Deep Learning Models: An Understandable Interpretable Approach</t>
  </si>
  <si>
    <t>Signals and Communication Technology</t>
  </si>
  <si>
    <t>10.1007/978-981-16-6186-0_10</t>
  </si>
  <si>
    <t>Grover V., Chopra P., Mehta M.</t>
  </si>
  <si>
    <t>10.1016/j.matpr.2021.04.383</t>
  </si>
  <si>
    <t>Department of Periodontology, DR. Harvansh Singh Judge Institute of Dental Sciences and Hospital, Panjab University, Chandigarh, India; Department of Periodontology, SGT Dental College, Hospital and Research Institute, SGT University, Haryana, Gurugram, India; Department of Microbiology, DR. Harvansh Singh Judge Institute of Dental Sciences and Hospital, Panjab University, Chandigarh, India</t>
  </si>
  <si>
    <t>Tyagi A., Chourasia S., Vats K., Murtaza Q., Walia R.S., Dhawan V.</t>
  </si>
  <si>
    <t>10.1016/j.matpr.2021.10.252</t>
  </si>
  <si>
    <t>Department of Mechanical Engineering, SGT University, Haryana, India; Department of Mechanical Engineering, Delhi Technological University, Delhi, India; Department of Production and Industrial Engineering, PEC, Chandigarh, India</t>
  </si>
  <si>
    <t>Meena S.L., Murtaza Q., Walia R.S., Niranjan M.S., Tyagi A.</t>
  </si>
  <si>
    <t>10.1016/j.matpr.2021.10.260</t>
  </si>
  <si>
    <t>Department of Mechanical Engineering, RTU, Kota, India; Department of Mechanical Engineering, Delhi Technological University, Delhi, India; Department of Production and Industrial Engineering, PEC, Chandigarh, India; Department of Mechanical Engineering, SGT University, Haryana, India</t>
  </si>
  <si>
    <t>Babbar A., Sharma A., Kumar R., Pundir P., Dhiman V.</t>
  </si>
  <si>
    <t>Additive Manufacturing with Functionalized Nanomaterials</t>
  </si>
  <si>
    <t>10.1016/B978-0-12-823152-4.00005-3</t>
  </si>
  <si>
    <t>Mechanical Engineering Department, Shree Guru Gobind Singh Tricentenary University, Gurugram, India; Chitkara College of Applied Engineering, Chitkara University, Patiala, India; Department of Mechanical Engineering, University Center for Research and Development, Chandigarh University, Mohali, India; J K Industries, Haryana, India; Zetor India Private Limited, Chandigarh, India</t>
  </si>
  <si>
    <t>Sehrawat S., Kumar A., Prabhakar M., Nindra J.</t>
  </si>
  <si>
    <t>10.1016/j.matpr.2021.09.124</t>
  </si>
  <si>
    <t>Department of Orthodontics and Dentofacial Orthopedics, Shree Guru Gobind Singh Tricentenary University, Haryana, Gurgaon, 122505, India; Department of Mechanical Engineering, Faculty of Engineering and Technology, Shree Guru Gobind Singh Tricentenary University, Haryana, Gurgaon, 122505, India</t>
  </si>
  <si>
    <t>10.1016/j.matpr.2021.04.282</t>
  </si>
  <si>
    <t>Department of Periodontology, DR. Harvansh Singh Judge Insitute of Dental Science, Hospital Panjab University, Chandigarh, India; Deparment of Periodontology, SGT Dental Collage, Hospital and Research Institute, SGT University, Gurugram, 122006, India; Department of Microbiology, DR. Harvansh Singh Judge Institute of Dental Science and Hospital, Punjab University, Chandigarh, 160036, India</t>
  </si>
  <si>
    <t>Dhoke P., Lokulwar P., Verma B., Deshmukh H.R.</t>
  </si>
  <si>
    <t>2021 International Conference on Computational Intelligence and Computing Applications, ICCICA 2021</t>
  </si>
  <si>
    <t>10.1109/ICCICA52458.2021.9697213</t>
  </si>
  <si>
    <t>G H Raisoni College of Engineering, Nagpur, India; G H Raisoni College of Engineering, Department of Computer Science and Engineering, Nagpur, India; Shree Guru Gobind Singh Tricentenary University, Computer Science and Engineering, Gurgaon, India; Sant Gadge Baba Amravati University, Board of Examination and Evaluation, Amravati, India</t>
  </si>
  <si>
    <t>Rao N., Heshamuddin M., Shadab M., Srivastava A.</t>
  </si>
  <si>
    <t>Approximation Properties of Bivariate Szász Durrmeyer Operators via Dunkl Analogue</t>
  </si>
  <si>
    <t>10.2298/FIL2113515R</t>
  </si>
  <si>
    <t>Department of Mathematics, Faculty of Science, Shree Guru Gobind Singh Tricentenary University, Haryana, Gurugram, 122505, India; Department of Natural and Applied Sciences, School of Science and Technology, Glocal University, Saharanpur, 247121, India; Department of Mathematics, Dr. Akhilesh Das Gupta Institute of Technology and Management, GGSIPU, New Delhi, India</t>
  </si>
  <si>
    <t>Sonia S., Kumar P., Saha A.</t>
  </si>
  <si>
    <t>Proceedings of the 8th International Conference on Signal Processing and Integrated Networks, SPIN 2021</t>
  </si>
  <si>
    <t>10.1109/SPIN52536.2021.9566139</t>
  </si>
  <si>
    <t>Amity University, Uttar Pradesh, India; SGT University, Uttar Pradesh, India</t>
  </si>
  <si>
    <t>10.1109/SPIN52536.2021.9566021</t>
  </si>
  <si>
    <t>Department of Electronics and Computer Engineering, SGT University, Haryana, Gurugram, India; Chitkara University Institute of Engineering and Technology, Chitkara University, Punjab, India</t>
  </si>
  <si>
    <t>Kumar A., Singh V., Nayak S., Kumar A., Tyagi A., Sharma A.</t>
  </si>
  <si>
    <t>10.1016/j.matpr.2021.06.324</t>
  </si>
  <si>
    <t>Department of Mechanical Engineering, Faculty of Engineering and Technology, Shree Guru Gobind Singh Tricentenary University, Haryana, Gurugram, 122505, India; Department of Mechanical Engineering, Jagannath University, NCR, Haryana, Bahadurgarh, 12450, India; Department of Mechanical Engineering, Manav Rachna University, Haryana, Faridabad, 121001, India; Department of Mechanical Engineering, Ganga Technical Campus, Soldha, Haryana, Bahadurgarh, India; K R Mangalam University, Haryana, Gurgaon, 122103, India</t>
  </si>
  <si>
    <t>Jasmindebora S., Mahendrakumar M., Nanoty A.S., Shanmugasundaram V., Srivastava A., Vajrala B.</t>
  </si>
  <si>
    <t>Proceedings of International Conference on Technological Advancements and Innovations, ICTAI 2021</t>
  </si>
  <si>
    <t>10.1109/ICTAI53825.2021.9673407</t>
  </si>
  <si>
    <t>Sgt University, Department of Medical Surgical Nursing, Haryana, Gurugram, India; Guru Nanak College (Autonomous) Guru Nanak Salai Velachery, Department of Biotechnology, Tamil Nadu, Chennai, India; Institute of Technology Cvm University, Madhuben Bhanubhai Patel, India; Sona College of Technology, Department of Electrical and Electronics Engineering, Tamil Nadu, Salem, India; Lakshmi Narain College of Technology and Science, Indore, India; Birender Singh College of Nursing, Jind, India</t>
  </si>
  <si>
    <t>Bedi A., Gupta M.K., Conlan X.A., Cahill D.M., Deshmukh S.K.</t>
  </si>
  <si>
    <t>Fungi Bio-prospects in Sustainable Agriculture, Environment and Nano-technology: Volume 3: Fungal Metabolites, Functional Genomics and Nano-technology</t>
  </si>
  <si>
    <t>10.1016/B978-0-12-821734-4.00008-3</t>
  </si>
  <si>
    <t>TERI-Deakin Nano Biotechnology Centre, The Energy and Resources Institute, New Delhi, India; SGT College of Pharmacy, SGT University, Gurugram, India; Deakin University School of Life and Environmental Sciences, Waurn Ponds, VIC, Australia</t>
  </si>
  <si>
    <t>Nasiruzzaman M., Rao N., Kumar M., Kumar R.</t>
  </si>
  <si>
    <t>Approximation on Bivariate Parametric-Extension of Baskakov-Durrmeyer-Operators</t>
  </si>
  <si>
    <t>10.2298/FIL2108783N</t>
  </si>
  <si>
    <t>Department of Mathematics, Faculty of Science, University of Tabuk, PO Box 4279, Tabuk, 71491, Saudi Arabia; Department of Mathematics, Faculty of Science, Shree Guru Gobind Singh Tricentenary University, Haryana, Gurugram, 122505, India; Department of Natural and Applied Sciences, School of Science and Technology, Glocal University, Saharanpur, 247121, India; Postgraduate Department of Mathematics, Patna University, Bihar800005, India</t>
  </si>
  <si>
    <t>Debnath A., Das B., Devi M.S., Ram R.M.</t>
  </si>
  <si>
    <t>Fungal Exopolysaccharides: Types, Production and Application</t>
  </si>
  <si>
    <t>Microbial Polymers: Applications and Ecological Perspectives</t>
  </si>
  <si>
    <t>10.1007/978-981-16-0045-6_2</t>
  </si>
  <si>
    <t>Department of Genetics and Plant Breeding, A. N. D. University of Agriculture and Technology, Uttar Pradesh, Ayodhya, India; Department of Genetics and Plant Breeding, Uttar Banga Krishi Vishwavidyalaya, Dakshin Dinajpur, West Bengal, India; Department of Entomology, Rani Lakshmi Bai Central Agricultural University, Uttar Pradesh, Jhansi, India; Department of Plant Pathology, SGT University, Chandu Budhera, Gurugram, Haryana, India</t>
  </si>
  <si>
    <t>Yadav S., Aalam Z.</t>
  </si>
  <si>
    <t>2021 4th International Conference on Recent Developments in Control, Automation and Power Engineering, RDCAPE 2021</t>
  </si>
  <si>
    <t>10.1109/RDCAPE52977.2021.9633600</t>
  </si>
  <si>
    <t>SGT University, Computer Science And Engineering, Gurugram, India</t>
  </si>
  <si>
    <t>Malhotra H., Chaudhary N., Kumar N., Sharma M.</t>
  </si>
  <si>
    <t>10.1109/ICRITO51393.2021.9596346</t>
  </si>
  <si>
    <t>SGT University, Department of Electronics and Computer Engineering, Haryana, Gurugram, India; Chitkara University Institute of Engineering and Technology, Chitkara University, Punjab, India</t>
  </si>
  <si>
    <t>Arya N.</t>
  </si>
  <si>
    <t>10.1109/ICRITO51393.2021.9596253</t>
  </si>
  <si>
    <t>Shree Guru Gobind Singh Tricentenary University, Department of Computer Science and Engineering, Gurugram, India</t>
  </si>
  <si>
    <t>Kumar R., Ranjan N., Babbar A.</t>
  </si>
  <si>
    <t>On investigations of 3D printed nylon 6 parts prepared by fused filament fabrication</t>
  </si>
  <si>
    <t>10.1016/j.matpr.2021.08.103</t>
  </si>
  <si>
    <t>Department of Mechanical Engineering, University Centre for Research and Development, Chandigarh University140413, India; Mechanical Engineering Department, Shree Guru Gobind Singh Tricentenary University, Gurugram, 122505, India</t>
  </si>
  <si>
    <t>Sharma M., Choudhary N., Kumar N., Panda S.N., Kaushal R.</t>
  </si>
  <si>
    <t>10.1109/ISPCC53510.2021.9609391</t>
  </si>
  <si>
    <t>Institute Of Engineering And Technology, Chitkara University, Punjab, India; SGT University, Department Of Electronics And Communication Engineering, Haryana, Gurugram, India</t>
  </si>
  <si>
    <t>Sharma M., Malhotra H., Sharma S., Panda S.N.</t>
  </si>
  <si>
    <t>10.1109/ISPCC53510.2021.9609381</t>
  </si>
  <si>
    <t>Chitkara University, Institute Of Engineering And Technology, Punjab, India; SGT University, Department Of Electronics And Communication Engineering, Haryana, Gurugram, India</t>
  </si>
  <si>
    <t>Meir-Keeler Contraction in Rectangular M-Metric Space</t>
  </si>
  <si>
    <t>10.1515/taa-2021-0106</t>
  </si>
  <si>
    <t>Department of Mathematics, Faculty of Science, Shree Guru Gobind Singh Tricentenary University, Haryana, Gurugram, India; Department of Mathematics, Jamia Millia Islamia, New Delhi, 110025, India</t>
  </si>
  <si>
    <t>Bendi A., Dharma Rao G.B., Sharma N., Singh M.P.</t>
  </si>
  <si>
    <t>CoFe2O4/Cu(OH)2 Nanocomposite: Expeditious and magnetically recoverable heterogeneous catalyst for the four component Biginelli/transesterification reaction and their DFT studies</t>
  </si>
  <si>
    <t>10.1016/j.rechem.2021.100202</t>
  </si>
  <si>
    <t>Department of Chemistry, Faculty of Science, Shree Guru Gobind Singh Tricentenary University, Haryana, Gurugram, 122505, India; Department of Chemistry, Kommuri Pratap Reddy Institute of Technology, TS, Hyderabad, 500088, India; Advanced Instrumentation Research Facility, Jawaharlal Nehru University, New Delhi, 110067, India</t>
  </si>
  <si>
    <t>Upadhyay S., Bharara T., Khandait M., Chawdhry A., Sharma B.B.</t>
  </si>
  <si>
    <t>Mucormycosis – resurgence of a deadly opportunist during COVID- 19 pandemic: Four case reports</t>
  </si>
  <si>
    <t>World Journal of Clinical Cases</t>
  </si>
  <si>
    <t>10.12998/wjcc.v9.i36.11338</t>
  </si>
  <si>
    <t>Department of Microbiology, SGT University, Haryana, Gurugram, 122505, India; Department of Oral and Maxillofacial Surgery, SGT University, Haryana, Gurugram, 122505, India; Department of Radiology, SGT University, Haryana, Gurugram, 122505, India</t>
  </si>
  <si>
    <t>Kumari L., Dogra T.D., Kumar V.</t>
  </si>
  <si>
    <t>ADULT LEARNING IN ACTION: TYPOLOGY, PRINCIPLES AND APPLICATION OF ANDRAGOGY IN FORENSIC SCIENCE</t>
  </si>
  <si>
    <t>10.5958/0974-4614.2021.00029.2</t>
  </si>
  <si>
    <t>Department of Forensic Science, SGT University, Haryana, Gurgaon, India; Department of Audiology &amp; Speech-Language Pathology, Amity University, Haryana, Gurgaon, India</t>
  </si>
  <si>
    <t>Gahlot S., Kumar V., Kumari L., Tellewar S., Pandoh N.</t>
  </si>
  <si>
    <t>MORBIDITY AND MORTALITY FROM ROAD TRAFFIC ACCIDENT IN DELHI-NCR REGION: A COMPREHENSIVE STUDY</t>
  </si>
  <si>
    <t>10.5958/0974-4614.2021.00031.0</t>
  </si>
  <si>
    <t>Department of Forensic Medicine and Toxicology, AlFalah School of Medical Sciences &amp; Research Centre, Haryana, Dhouj, Faridabad, India; Department of Audiology &amp; Speech-Language Pathology, Amity University Gurgaon, Haryana, India; Department of Forensic Science, SGT University, Haryana, Gurgaon, India; Department of Forensic Medicine and Toxicology, AlFalah School of Medical Sciences &amp; Research Centre, Haryana, Dhouj,Faridabad, India; Department of Forensic Medicine and Toxicology, AlFalah School of Medical Sciences &amp; Research Centre, Haryana, Dhouj, Faridabad, India</t>
  </si>
  <si>
    <t>Paul S., Garg S., Saraf B.G., Sheoran N., Chawla M., Saji S.E.</t>
  </si>
  <si>
    <t>Arch measurements, bigonial width, dental caries, and their effect on occurrence of mandibular incisors crowding in early mixed dentition period</t>
  </si>
  <si>
    <t>10.5005/jp-journals-10005-2018</t>
  </si>
  <si>
    <t>Department of Pedodontics and Preventive Dentistry, Sudha Rustagi College of Dental Sciences and Research, Faridabad, Haryana, India; Department of Pedodontics and Preventive Dentistry, SGT University, Gurugram, Haryana, India</t>
  </si>
  <si>
    <t>Singla K., Singi Y.</t>
  </si>
  <si>
    <t>Guidelines for cremation/burial of COVID19 - need of the hour</t>
  </si>
  <si>
    <t>10.5958/0974-083X.2021.00001.7</t>
  </si>
  <si>
    <t>Department of Forensic Medicine &amp; Toxicology, Faculty of Medicine &amp; Health Sciences, SGT University, Gurugram, Haryana, 122505, India; Department of Forensic Medicine &amp; Toxicology, AIIMS, Bilaspur, India</t>
  </si>
  <si>
    <t>Singla K., Singi Y., Sinha R.K., Dhattarwal S.K.</t>
  </si>
  <si>
    <t>Estimation of sexual dimorphism by osteometric analysis of patella</t>
  </si>
  <si>
    <t>10.5958/0974-083X.2021.00010.8</t>
  </si>
  <si>
    <t>Department of Forensic Medicine &amp; Toxicology, Faculty of Medicine &amp; Health Sciences, SGT University, Gurugram, Haryana, India; Department of Forensic Medicine &amp; Toxicology, AIIMS Bilaspur, Himachal Pradesh, India; Department of Forensic Medicine &amp; Toxicology, Pt BD Sharma, PGIMS, Rohtak, Haryana, India</t>
  </si>
  <si>
    <t>Sharma A., Vij S., Kumar A.</t>
  </si>
  <si>
    <t>Crowdfunding: Exploring the Factors That Could Motivate People to Raise Fund or Make Investment Through Crowdfunding Platforms in Emerging Countries</t>
  </si>
  <si>
    <t>Vision</t>
  </si>
  <si>
    <t>10.1177/09722629211056703</t>
  </si>
  <si>
    <t>Department of Management Studies, Institute of Information Technology Management, Guru Gobind Singh Indraprastha University, Gurgaon, Haryana, India; Faculty of Commerce Management and Department of Management Studies, Bhagat Phool Singh Mahila Vishwavidyalaya, Sonipat, Haryana, India; Mechanical Engineering Department, Faculty of Engineering Technology, Shree Guru Gobind Singh Tricentenary University, Gurugram, Haryana, India</t>
  </si>
  <si>
    <t>Shukla R., Hemansi, Kumar G., Shukla S., Saini J.K., Kuhad R.C.</t>
  </si>
  <si>
    <t>Biorefinery potential of newly isolated yeast Clavispora lusitaniae for co-production of erythritol and ethanol</t>
  </si>
  <si>
    <t>Biomass Conversion and Biorefinery</t>
  </si>
  <si>
    <t>10.1007/s13399-021-02073-w</t>
  </si>
  <si>
    <t>Department of Microbiology, Central University of Haryana, Mahendergarh, Haryana  123031, India; Department of Biotechnology, Atmiya University, Yogidham Gururkul, Kalawad Road, Rajkot, Gujarat  360005, India; Department of Microbiology, University of Delhi South Campus, New Delhi, 120001, India; Department of Microbiology, Shree M &amp; N Virani Science College (Autonomous), Atmiya University, Yogidham Gurukul, Kalawad Road, Rajkot, Gujarat  360005, India; Central University of Haryana, Mahendergarh, Haryana  123031, India; SGT University, Gurugram-Badli Road, Haryana, Gurugram  Pin-122505, India</t>
  </si>
  <si>
    <t>Bendi A., Atri S., Rao G.B.D., Raza M.J., Sharma N.</t>
  </si>
  <si>
    <t>Ultrasound-Accelerated, Concise, and Highly Efficient Synthesis of 2-Oxazoline Derivatives Using Heterogenous Calcium Ferrite Nanoparticles and Their DFT Studies</t>
  </si>
  <si>
    <t>Journal of Chemistry</t>
  </si>
  <si>
    <t>10.1155/2021/7375058</t>
  </si>
  <si>
    <t>Kalaiselvi K., Bazil Wilfred C., Bijolin Edwin E., Arya N., Jain P., Sentamilselvan K.</t>
  </si>
  <si>
    <t>Cross-vehicle communication based on packet network theory</t>
  </si>
  <si>
    <t>Journal of Nuclear Energy Science and Power Generation Technology</t>
  </si>
  <si>
    <t>Department of Networking and Communications, SRM Institute of Science and Technology, Kattankulathur Chengalpattu, Tamil Nadu, India; Department of Mathematics, Karunya Institute of Technology and Sciences, Coimbatore, India; Department of Computer Science and Engineering, Karunya Institute of Technology and Sciences, Coimbatore, Tamil Nadu, India; Department of Computer Science and Engineering, Shree Guru Gobind Singh Tricentenary University, Gurugram-Badli Road, Haryana, India; Department of Computer Science and Engineering, JAIN (Deemed-to-be-University), Bangalore, India; Department of Information Technology, Kongu Engineering College, Perundurai, Erode, India</t>
  </si>
  <si>
    <t>Effect of alloying with cu and tin addition on the electrochemical behavior of nanocrystalline ni processed by magnetron sputtering</t>
  </si>
  <si>
    <t>10.22226/2410-3535-2021-3-315-320</t>
  </si>
  <si>
    <t>Department of Physics, Faculty of Science, Shree Guru Gobind Singh Tricentenary University, Gurgaon, Delhi-NCR, 122001, India</t>
  </si>
  <si>
    <t>Sharma A., Kalsia M., Uppal A.S., Babbar A., Dhawan V.</t>
  </si>
  <si>
    <t>10.1016/j.matpr.2021.07.452</t>
  </si>
  <si>
    <t>Chitkara College of Applied Engineering, Chitkara University, Punjab, India; Merla Wellhead Solution, 51 Esplanade Blvd Suite 600, Houston, TX  77060, United States; Mechanical Engineering Department, Shree Guru Gobind Singh Tricentenary University, Haryana, Gurugram, 122505, India</t>
  </si>
  <si>
    <t>Juneja K., Singh Y.</t>
  </si>
  <si>
    <t>Trust-adaptive Fuzzy-Statistical Protocol for Optimizing the Communication in Attacked Network</t>
  </si>
  <si>
    <t>10.1080/03772063.2021.1978875</t>
  </si>
  <si>
    <t>Department of Computer Science Engineering, Faulty of Engineering and Technology, SGT University, Gurugram, Haryana, India; UIET, MDU, Rohtak, India</t>
  </si>
  <si>
    <t>Behl V., Singh V., Dahiya V., Kumar A.</t>
  </si>
  <si>
    <t>10.1016/j.matpr.2021.06.353</t>
  </si>
  <si>
    <t>Civil Engineering Department, JaganNath University, Jhajjar, Bahadurgarh, 124507, India; Mechanical Engineering Department, JaganNath University, Jhajjar, Bahadurgarh, 124507, India; Mechanical Engineering Department, SOET, SGT University, Gurugram, 122006, India</t>
  </si>
  <si>
    <t>Mogha S.K., Rani M.</t>
  </si>
  <si>
    <t>Taylor series solution of a single server queueing model with feedback</t>
  </si>
  <si>
    <t>International Journal of Process Management and Benchmarking</t>
  </si>
  <si>
    <t>10.1504/IJPMB.2021.117280</t>
  </si>
  <si>
    <t>Department of Mathematics, Faculty of Science, SGT University, Gurugram, 122505, India</t>
  </si>
  <si>
    <t>Kaur A., Bhalla V., Salahuddin M., Rahman S.O., Pottoo F.H.</t>
  </si>
  <si>
    <t>Covid-19 infection: Epidemiology, virology, clinical features, diagnosis and pharmacological treatment</t>
  </si>
  <si>
    <t>Current Pharmaceutical Design</t>
  </si>
  <si>
    <t>10.2174/1381612827999210111185608</t>
  </si>
  <si>
    <t>Department of Pharmaceutical Chemistry, SGT College of Pharmacy, Shree Guru Gobind Singh Tricentenary University, Gurga-on, Haryana, 122505, India; Department of Animal House, Institute for Research and Medical Consultations, Imam Abdulrahman Bin Faisal University, P.O. Box 1982, Dammam, 31441, Saudi Arabia; Pharmaceutical Medicine, Department of Pharmacology, School of Pharmaceutical Education and Research, Jamia Hamdard, New Delhi, 110062, India; Department of Pharmacology, College of Clinical Pharmacy, Imam Abdulrahman Bin Faisal University, P.O. Box 1982, Damman, 31441, Saudi Arabia</t>
  </si>
  <si>
    <t>Inayath S.B., Broor S., Gupta R., Agarwal P., Majumder S., Anveshi A.K., Gaind R.</t>
  </si>
  <si>
    <t>Journal of Medical Microbiology</t>
  </si>
  <si>
    <t>10.1099/JMM.0.001398</t>
  </si>
  <si>
    <t>Department of Microbiology, Faculty of Medicine and Health Sciences, SGT Medical College, Hospital and Research Institute, Budhera, Haryana, Gurugram, 122505, India; Department of Microbiology, Vardhman Mahaveer Medical College and Safdarjung Hospital, New Delhi, 110029, India</t>
  </si>
  <si>
    <t>Aziz M., Khan W., Amin F., Khan M.F.</t>
  </si>
  <si>
    <t>Influence of Parenting Styles and Peer Attachment on Life Satisfaction Among Adolescents: Mediating Role of Self-Esteem</t>
  </si>
  <si>
    <t>Family Journal</t>
  </si>
  <si>
    <t>10.1177/10664807211009807</t>
  </si>
  <si>
    <t>SGT University, Gurgaon, Haryana, India; School of Behavioural Sciences, SGT University, Gurgaon, Haryana, India; Central University of Kashmir, , Jammu and Kashmir, Ganderbal, India; Jammu and Kashmir Entrepreneurship Development Institute, Srinagar, Jammu and Kashmir, India</t>
  </si>
  <si>
    <t>Singh J.I.P., Singh S., Dhawan V., Pannu A.S., Bahl A., Gulati P., Kumar R., Singh M.</t>
  </si>
  <si>
    <t>10.1007/978-981-16-1079-0_10</t>
  </si>
  <si>
    <t>School of Mechanical Engineering, Lovely Professional University, Phagwara, India; Guru Nanak Dev Engineering College, Ludhiana, India; Pro Vice Chancellor, SGT University, Gurugram, India</t>
  </si>
  <si>
    <t>Babbar A., Sharma A., Singh P.</t>
  </si>
  <si>
    <t>10.1016/j.matpr.2021.01.004</t>
  </si>
  <si>
    <t>Mechanical Engineering Department, Shree Guru Gobind Singh Tricentenary University, Haryana, Gurugram, 122505, India; Chitkara College of Applied Engineering, Chitkara University, Punjab, India; Mechanical Engineering Department, Guru Nanak Dev Engineering College, Ludhiana, India</t>
  </si>
  <si>
    <t>Verma P., Kumar A., Dixit S., Mohan K., Gupta N., Mandal G.</t>
  </si>
  <si>
    <t>Assessment of relationship of ABO blood groups in oral cancer patients - A retrospective study</t>
  </si>
  <si>
    <t>10.4103/ams.ams_265_20</t>
  </si>
  <si>
    <t>Department of Oral Medicine and Radiology/Oral Pathology and Microbiology, Dr. Ziauddin Ahmad Dental College and Hospital, Aligarh Muslim University Campus, Uttar Pradesh, Aligarh, India; Department of ENT, Noida International Institute of Medical Sciences, Uttar Pradesh, Greater Noida, India; Department of Oral Medicine and Radiology, Faculty of Dental Sciences, SGT University, Gurugram, India; Department of Oral Medicine and Radiology, Institute of Dental Sciences, Uttar Pradesh, Bareilly, India; Dental Surgeon, Combined District Hospital, Uttar Pradesh, Auraiya, India; Department of Oral and Maxillofacial Surgery, Guru Nanak Institute of Dental Sciences and Research, West Bengal, Kolkata, India</t>
  </si>
  <si>
    <t>Thapak G., Arya A., Grewal M.S., Arora A.</t>
  </si>
  <si>
    <t>Journal of Lasers in Medical Sciences</t>
  </si>
  <si>
    <t>10.34172/jlms.2021.22</t>
  </si>
  <si>
    <t>Department of Conservative Dentistry and Endodontics, Faculty of Dental Sciences, SGT University, Gurgaon, India</t>
  </si>
  <si>
    <t>Kumar A., Kumar P., Singh H.</t>
  </si>
  <si>
    <t>Influence of Wall Angle, Feed Rate, and Sheet Thickness on Forming Force in SPIF</t>
  </si>
  <si>
    <t>10.1007/978-981-16-0673-1_26</t>
  </si>
  <si>
    <t>Department of Mechanical Engineering, Faculty of Engineering and Technology, Shree Guru Gobind Singh Tricentenary University, Gurugram, Haryana, India; Department of Mechanical Engineering, National Institute of Technology, Kurukshetra, Haryana, India</t>
  </si>
  <si>
    <t>Tyagi A., Pandey S.M., Walia R.S., Murtaza Q., Kumar A.</t>
  </si>
  <si>
    <t>10.1007/978-981-16-0673-1_3</t>
  </si>
  <si>
    <t>Department of Mechanical Engineering, Faculty of Engineering &amp; Technology, Shree Guru Gobind Singh Tricentenary University, Gurgaon, Haryana, India; Department of Mechanical Engineering, NIT Patna, Patna, India; Department of Mechanical Engineering, Delhi Technological University, New Delhi, Delhi, 110042, India; Department of Production and Industrial Engineering, Punjab Engineering College, Chandigarh, India</t>
  </si>
  <si>
    <t>Singh V., Kumar A., Kumar K., Gupta M.</t>
  </si>
  <si>
    <t>Synthesis and Stability of Al2O3/Water Nanofluids</t>
  </si>
  <si>
    <t>10.1007/978-981-16-0673-1_1</t>
  </si>
  <si>
    <t>Department of Mechanical Engineering, Jagan Nath University, Bahadurgarh, Haryana, India; Department of Mechanical Engineering, FET, Shree Guru Gobind Singh Tricentenary University, Gurugram, Haryana, India; Department of Mechanical Engineering, K.R. Mangalam University, Gurugram, Haryana, India; Department of Mechanical Engineering, GJUS&amp;T, Hisar, Haryana, India</t>
  </si>
  <si>
    <t>Kumar A., Kumar P., Kumar D., Mittal R.K.</t>
  </si>
  <si>
    <t>10.1007/978-981-15-9678-0_74</t>
  </si>
  <si>
    <t>Department of Mechanical Engineering, Faculty of Engineering &amp; Technology, Shree Guru Gobind Singh Tricentenary University, Gurugram, 122505, India; Department of Mechanical Engineering, National Institute of Technology, Kurukshetra, 136119, India; Department of Computer Science and Engineering, Guru Jambheshwar University of Science and Technology, Hisar, India; Department of Mechanical Engineering, Birla Institute of Technology and Science, Pilani, 333031, India</t>
  </si>
  <si>
    <t>Asim M., Aydi H., Imdad M.</t>
  </si>
  <si>
    <t>On Suzuki and Wardowski-Type Contraction Multivalued Mappings in Partial Symmetric Spaces</t>
  </si>
  <si>
    <t>Journal of Function Spaces</t>
  </si>
  <si>
    <t>10.1155/2021/6660175</t>
  </si>
  <si>
    <t>Department of Mathematics, Faculty of Science, Shree Guru Gobind Singh Tricentenary University, Gurugram, Haryana, India; Université de Sousse, Institut Supérieur d'Informatique et des Techniques de Communication, H. Sousse, Sousse, 4000, Tunisia; Department of Mathematics and Applied Mathematics, Sefako Makgatho Health Sciences University, Ga-Rankuwa, South Africa; China Medical University Hospital, China Medical University, Taichung, 40402, Taiwan; Department of Mathematics, Aligarh Muslim University, Aligarh, 202002, India</t>
  </si>
  <si>
    <t>Mohammadi Ziarani G., Rad M., Mohajer F., Sehrawat H., Tomar R.</t>
  </si>
  <si>
    <t>Synthesis of heterocyclic compounds through multicomponent reactions using 6-aminouracil as starting reagent</t>
  </si>
  <si>
    <t>10.2174/1385272825666210303112858</t>
  </si>
  <si>
    <t>Department of Chemistry, Faculty of Physics and Chemistry, University of Alzahra, Tehran, Iran; Department of Chemistry, University of Delhi, Delhi, 110007, India; Department of Chemistry, Faculty of Science, SGT University, Gurugram, Haryana, 122505, India</t>
  </si>
  <si>
    <t>Mor V., Dhankhar R., Attri S.D.</t>
  </si>
  <si>
    <t>Variability in aerosols properties and sources over rohtak, India</t>
  </si>
  <si>
    <t>Mausam</t>
  </si>
  <si>
    <t>Department of Environmental Science, Shree Guru Gobind Singh Tricentenary University, Gurugram, India; Department of Environmental Science, Maharshi Dayanand University, Rohta, India; Indian Meteorological Department, MoES, New Delhi, 110 003, India</t>
  </si>
  <si>
    <t>Gupta S., Chopra P., Goyal P., Jain A.</t>
  </si>
  <si>
    <t>10.1016/j.matpr.2021.01.008</t>
  </si>
  <si>
    <t>Oral Health Sciences Centre, Postgraduate Institute of Medical Education and Research (PGIMER), Chandigarh, 160012, India; Faculty of Dental Sciences, Shree Guru Gobind Singh Tricentenary University, Gurgaon, 122006, India; Dept. of Mechanical Engineering, University Institute of Engineering and Technology, Chandigarh, 160014, India; Harvansh Singh Judge Institute of Dental Sciences, Panjab University, Chandigarh, 160014, India</t>
  </si>
  <si>
    <t>Mahor S., Chandra P., Prasad N.</t>
  </si>
  <si>
    <t>Design and in-vitro evaluation of float-adhesive famotidine microspheres by using natural polymers for gastroretentive properties</t>
  </si>
  <si>
    <t>10.5530/ijper.55.2.78</t>
  </si>
  <si>
    <t>School of Pharmaceutical Sciences, IFTM University, Lodhipur Rajput, Delhi Road (NH-24), Moradabad, Uttar Pradesh, India; SGT College of Pharmacy, SGT University, Gurugram-Badli Road, Budhera, Gurugram, Haryana, India</t>
  </si>
  <si>
    <t>Effect of grain orientation on friction and wear behavior of az91 magnesium alloy</t>
  </si>
  <si>
    <t>10.22226/2410-3535-2021-2-135-139</t>
  </si>
  <si>
    <t>Department of Physics, Faculty of Science, Shree Guru Gobind Singh Tricentenary University Gurgaon, Delhi, 122001, India</t>
  </si>
  <si>
    <t>Dasukil S., Verma S., Routray S., Arora G., Boyina K.</t>
  </si>
  <si>
    <t>Indian Journal of Pharmacology</t>
  </si>
  <si>
    <t>10.4103/ijp.ijp_929_20</t>
  </si>
  <si>
    <t>Department of Dentistry, All India Institute of Medical Sciences, Odisha, Bhubaneswar, India; Department of Oral and Maxillofacial Surgery SGT Dental College, Haryana, Gurugram, India</t>
  </si>
  <si>
    <t>Rath S., Das D., Sahoo S.K., Raj A., Guddala N.R., Rathee G.</t>
  </si>
  <si>
    <t>10.25122/jml-2020-0084</t>
  </si>
  <si>
    <t>Department of Pediatric and Preventive Dentistry, Hi-tech Dental College and Hospital, Health Park, Pandra, Rasulgarh, Bhubaneswar, India; Department of Public Health Dentistry, Sarjug Dental College and Hospital, Bihar, Darbhanga, India; Department of Prosthodontics, Vishnu Dental College, Andhra Pradesh, Bhimavaram, India; Department of Conservative Dentistry and Endodontics, SGT Dental College, Haryana, Gurugram, India</t>
  </si>
  <si>
    <t>Pannu A.S., Singh S., Dhawan V., Singh J.I.P.</t>
  </si>
  <si>
    <t>Lecture Notes in Civil Engineering</t>
  </si>
  <si>
    <t>10.1007/978-981-15-9554-7_11</t>
  </si>
  <si>
    <t>Mechanical Engineering Department, Guru Nanak Dev Engineering College, Ludhiana, Punjab, 141006, India; Guru Nanak Dev Engineering College, Ludhiana, Punjab, 141006, India; Academics, Research and Development, SGT University, Gurugram, Haryana, 122505, India; School of Mechanical Engineering, Lovely Professional University, Phagwara, Punjab, 144411, India</t>
  </si>
  <si>
    <t>Babbar A., Jain V., Gupta D., Agrawal D., Prakash C., Singh S., Wu L.Y., Zheng H.Y., Królczyk G., Bogdan-Chudy M.</t>
  </si>
  <si>
    <t>Experimental analysis of wear and multi-shape burr loading during neurosurgical bone grinding</t>
  </si>
  <si>
    <t>Journal of Materials Research and Technology</t>
  </si>
  <si>
    <t>10.1016/j.jmrt.2021.02.060</t>
  </si>
  <si>
    <t>Mechanical Engineering Department, Shree Guru Gobind Singh Tricentenary University, Gurugram, 122505, India; Mechanical Engineering Department, Thapar Institute of Engineering and Technology, Patiala, 147003, India; Department of Neurosurgery, All India Institute of Medical Science (AIIMS), New Delhi, 110029, India; School of Mechanical Engineering, Lovely Professional University, Phagwara, 114441, India; School of Mechanical Engineering, Shandong University of Technology, Zibo Shandong, 255000, China; Department of Mechanical Engineering, National University of Singapore, Singapore, Singapore; Department of Mechanical Engineering, Opole University of Technology, Poland</t>
  </si>
  <si>
    <t>Applicability of group discussion as a pedagogic practice in a classroom setting in health education- A brief commentary</t>
  </si>
  <si>
    <t>10.5530/ijper.55.1s.66</t>
  </si>
  <si>
    <t>Department of Oral Medicine and Radiology, Faculty of Dental Sciences and Member Secretary, Internal Quality Assurance Cell (IQAC) SGT University, Gurugram, Haryana, India</t>
  </si>
  <si>
    <t>Pawar S., Kumar K., Gupta M.K., Rawal R.K.</t>
  </si>
  <si>
    <t>Synthetic and medicinal perspective of fused-thiazoles as anticancer agents</t>
  </si>
  <si>
    <t>10.2174/1871520620666200728133017</t>
  </si>
  <si>
    <t>Department of Chemistry, Maharishi Markandeshwar (Deemed to be University), Mullana, Ambala, Haryana, 133207, India; School of Pharmacy and Technology Management, SVKM’s NMIMS, Hyderabad, Telangana, 509301, India; SGT College of Pharmacy, SGT University, Gurugram-Badli Road, Gurugram Haryana, 122505, India; CSIR-North East Institute of Science and Technology, Jorhat Assam, 785006, India</t>
  </si>
  <si>
    <t>Kumar A., Kumar P., Gulati V., Singh Y., Singh V., Mittal R.K.</t>
  </si>
  <si>
    <t>10.1007/978-981-33-4320-7_83</t>
  </si>
  <si>
    <t>Department of Mechanical Engineering, Faculty of Engineering and Technology, Shree Guru Gobind Singh Tricentenary University, Gurugram, Haryana, 122505, India; Department of Mechanical Engineering, National Institute of Technology, Kurukshetra, Haryana, 136119, India; Department of Mechanical Engineering, Guru Jambheshwar University of Science &amp; Technology, Hisar, Haryana, 125001, India; Department of Mechanical Engineering, Jagannath University, Bahadurgarh, NCR, Haryana, 12450, India; Department of Mechanical Engineering, Birla Institute of Technology and Science, Pilani, Rajasthan, 333031, India</t>
  </si>
  <si>
    <t>Phogat P., Chaudhary R.</t>
  </si>
  <si>
    <t>Computer Science and Engineering, Sgt University, Gurugram, Haryana, India; Computer Science and Engineering, Bharat Institute of Engineering and Technology, Hyderabad, Telangana, India</t>
  </si>
  <si>
    <t>Bajwa M.S., Rana R., Bagga G.</t>
  </si>
  <si>
    <t>10.1007/978-981-15-8297-4_2</t>
  </si>
  <si>
    <t>Department of Computer Science and Engineering, Faculty of Engineering and Technology, SGT University, Gurugram, Haryana, 122505, India; CGC College of Engineering, Landran, Mohali, Punjab, 140307, India</t>
  </si>
  <si>
    <t>Chandra R., Tomar R.</t>
  </si>
  <si>
    <t>Organic transformation using heterogeneous catalysts</t>
  </si>
  <si>
    <t>10.2174/138527282503210122143159</t>
  </si>
  <si>
    <t>Drug Discovery &amp; Development Laboratory, Department of Chemistry, University of Delhi, Delhi, 110007, India; Department of Chemistry, Shree Guru Gobind Singh Tricentenary University, Gurugram, Haryana, 122505, India</t>
  </si>
  <si>
    <t>Sharma V., Gupta M., Kumar P., Sharma A.</t>
  </si>
  <si>
    <t>A comprehensive review on fused heterocyclic as dna intercalators: Promising anticancer agents</t>
  </si>
  <si>
    <t>10.2174/1381612826666201118113311</t>
  </si>
  <si>
    <t>IIMT College of Pharmacy, Knowledge Park III, Greater Noida, Uttar Pradesh, 201308, India; Department of Pharmaceutical Sciences, College of Pharmacy, Oregon State University, Robertson Life Sciences Building, 2730 South Moody Avenue, Portland, OR  97201, United States; Department of Pharmacy and Pharmacology, School of Therapeutic Sciences, Faculty of Health Sciences, University of the Witwatersrand, Johannesburg, 2193, South Africa; School of Chemistry, Monash University, Clayton, VIC  3800, Australia; Department of Pharmaceutical Chemistry, SGT College of Pharmacy, SGT University, Budhera, Gurugram, Haryana, 122505, India</t>
  </si>
  <si>
    <t>Barman A., Sidhu M.S., Grover S., Dogra N., Dabas A.</t>
  </si>
  <si>
    <t>Evaluation of dental arch forms of Indo-Aryan and Mongoloid ethnicity using 3D models and its correlation with preformed archwires: A cross-sectional study</t>
  </si>
  <si>
    <t>Journal of International Oral Health</t>
  </si>
  <si>
    <t>10.4103/jioh.jioh_203_20</t>
  </si>
  <si>
    <t>Department of Orthodontics, SGT University, Gurugram, Haryana, India</t>
  </si>
  <si>
    <t>Saher T., Moiz J.A., Bhati P., Ali M.S., Talwar D.</t>
  </si>
  <si>
    <t>Effect of Inspiratory Muscle Training in Hypercapnic Chronic Obstructive Pulmonary Disease Patients During Acute Care: a Randomised Clinical Trial</t>
  </si>
  <si>
    <t>10.3920/CEP200017</t>
  </si>
  <si>
    <t>Centre for Physiotherapy and Rehabilitation Sciences, Jamia Millia Islamia, New Delhi, 110025, India; Faculty of Physiotherapy, Shree Guru Gobind Singh Tricentenary University, Gurugram, Haryana  122505, India; Department of Pulmonary Rehabilitation, Metro Centre for Respiratory Diseases, Metro Hospital and Multispecialty Institute, Noida, Uttar Pradesh, India; Department of Pulmonology Allergy Sleep and Critical Care Medicine, Metro Centre for Respiratory Diseases, Metro Hospital and Multispecialty Institute, Noida, Uttar Pradesh  201301, United States</t>
  </si>
  <si>
    <t>Anjaneyulu B., Dharma Rao G.B., Bajaj T.</t>
  </si>
  <si>
    <t>Click chemistry: In vitro evaluation of glycosyl hybrid phosphorylated/thiophosphorylated 1,2,3-triazole derivatives as irreversible acetyl cholinesterase (AChE) inhibitors</t>
  </si>
  <si>
    <t>10.1016/j.rechem.2020.100093</t>
  </si>
  <si>
    <t>Department of Chemistry, Faculty of Science, Shree Guru Gobind Singh Tricentenary University, Haryana, 122505, India; Department of Chemistry, Kommuri Pratap Reddy Institute of Technology, Hyderabad, TS  500088, India</t>
  </si>
  <si>
    <t>Dhar S., Ganjoo S., Dhar S., Srinivas S.M.</t>
  </si>
  <si>
    <t>Pediatric Dermatology</t>
  </si>
  <si>
    <t>10.1111/pde.14398</t>
  </si>
  <si>
    <t>Department of Paediatric Dermatology, Institute of Child Health, Kolkata, India; Department of Dermatology, Shree Guru Gobind Singh Tricentenary Medical College, Hospital &amp; Research Institute, Gurugram, India; WIZDERMPATHLAB, Kolkata, India; Department of Pediatric Dermatology, Indira Gandhi Institute of Child Health, Bangalore, India</t>
  </si>
  <si>
    <t>Thakkar S., Dumée L.F., Gupta M., Singh B.R., Yang W.</t>
  </si>
  <si>
    <t>10.1016/j.watres.2020.116538</t>
  </si>
  <si>
    <t>TERI-Deakin Nano biotechnology Centre, TERI Gram, The Energy and Resources Institute, Gual Pahari, Gurgaon - Faridabad Road, Gurugram, Haryana  122 001, India; Deakin University, Geelong, Faculty of Science, Engineering &amp; Built Environment, Waurn Ponds, Victoria  3216, Australia; Deakin University, Geelong, Institute for Frontier Materials, Waurn Ponds, Victoria  3216, Australia; Khalifa University, Department of Chemical Engineering, Abu Dhabi, United Arab Emirates; Center for Membrane and Advanced Water Technology, Khalifa University, Abu Dhabi, United Arab Emirates; SGT College of Pharmacy, SGT University, Gurugram-Badli Road, Gurugram, Haryana  122505, India</t>
  </si>
  <si>
    <t>10.1007/s11282-020-00457-8</t>
  </si>
  <si>
    <t>Department of Oral Medicine and Radiology, Faculty of Dental Sciences, SGT University, Gurugram, Haryana, India; Gurugram, India</t>
  </si>
  <si>
    <t>Shekhar C., Varshney S., Kumar A.</t>
  </si>
  <si>
    <t>Matrix-geometric solution of multi-server queueing systems with Bernoulli scheduled modified vacation and retention of reneged customers: A meta-heuristic approach</t>
  </si>
  <si>
    <t>Quality Technology and Quantitative Management</t>
  </si>
  <si>
    <t>10.1080/16843703.2020.1755088</t>
  </si>
  <si>
    <t>Department of Mathematics, Birla Institute of Technology and Science Pilani, Pilani Campus, Pilani, Rajasthan, India; Department of Mathematics, Faculty of Science, Shree Guru Gobind Singh Tricentenary University, Gurgaon, Haryana, India</t>
  </si>
  <si>
    <t>Rewari A., Sanan R., Dabas N., Phogat S., Singh D.</t>
  </si>
  <si>
    <t>COVID-19 in geriatric age group - A review</t>
  </si>
  <si>
    <t>10.24321/0019.5138.202045</t>
  </si>
  <si>
    <t>Faculty of Dental Sciences, SGT University, Gurugram, Haryana, India</t>
  </si>
  <si>
    <t>Chattopadhya D., Devi L.S., Grover S.S., Broor S.</t>
  </si>
  <si>
    <t>Urban migrant labourers as potential source for transfer of antimicrobial resistance to rural community</t>
  </si>
  <si>
    <t>10.22207/JPAM.14.4.15</t>
  </si>
  <si>
    <t>Department of Microbiology, SGT Medical College Hospital and Research Institute, Gurugram, Haryana  122 505, India; Division of Microbiology, National Centre for Disease Control, Delhi, 110 054, India</t>
  </si>
  <si>
    <t>Rai P., Das A., Agrawal A.K., Arora D.</t>
  </si>
  <si>
    <t>Physical anthropometry in estimation of stature: A systematic review</t>
  </si>
  <si>
    <t>International Journal of Current Research and Review</t>
  </si>
  <si>
    <t>10.31782/IJCRR.2020.122409</t>
  </si>
  <si>
    <t>Department of Anatomy, SGT Medical College and Hospital, Gurugram, India; Department of Anatomy, SHKM Government Medical College, Nuh, Haryana, India; Department of Anatomy, KD Dental College, Mathura, UP, India; Department of Anatomy, PDM Dental College, Bahadurgarh, India</t>
  </si>
  <si>
    <t>Haq S.F., Mishra K.P., Karunanand B., Sharma D.K., Singh A.</t>
  </si>
  <si>
    <t>Serum magnesium, manganese and selenium in diabetes mellitus patients and their association with glyoxalase-1</t>
  </si>
  <si>
    <t>10.31782/IJCRR.2020.122432</t>
  </si>
  <si>
    <t>Department of Biochemistry, Government Medical College, Kannauj, Uttar Pradesh  209725, India; Department of Biochemistry, Shree Guru Gobind Singh Tricentenary University, Gurugram, Haryana  122505, India; Department of Cardiology, Kasturba Medical College, Manipal Academy of Higher Education, Manipal, 576104, India</t>
  </si>
  <si>
    <t>Khan A., Khan Z., Bhati P., Hussain M.E.</t>
  </si>
  <si>
    <t>Journal of Chiropractic Medicine</t>
  </si>
  <si>
    <t>10.1016/j.jcm.2020.07.002</t>
  </si>
  <si>
    <t>Centre for Physiotherapy and Rehabilitation Sciences, Jamia Millia Islamia, New Delhi, India; Faculty of Physiotherapy, Shree Guru Gobind Singh Tricentenary University, Gurugram, Haryana, India</t>
  </si>
  <si>
    <t>Bhardwaj T., Sharma S., Dalal J., Verma K.</t>
  </si>
  <si>
    <t>Science of Nature</t>
  </si>
  <si>
    <t>10.1007/s00114-020-01707-9</t>
  </si>
  <si>
    <t>Department of Genetics, Maharshi Dayanand University, Rohtak, Haryana, India; Department of Forensic Science, SGT University, Gurugram, Haryana, India</t>
  </si>
  <si>
    <t>Singh S., Prakash C., Pramanik A., Basak A., Shabadi R., Królczyk G., Bogdan-Chudy M., Babbar A.</t>
  </si>
  <si>
    <t>Magneto-rheological fluid assisted abrasive nanofinishing of β-phase ti-nb-ta-zr alloy: Parametric appraisal and corrosion analysis</t>
  </si>
  <si>
    <t>10.3390/ma13225156</t>
  </si>
  <si>
    <t>Department of Mechanical Engineering, National University of Singapore, Singapore, 119077, Singapore; School of Mechanical Engineering, Lovely Professional University, Phagwara, Punjab  144411, India; Department of Mechanical Engineering, Curtin University Australia, Perth, 6102, Australia; Adelaide Microscopy, The University of Adelaide, Adelaide, SA  5005, Australia; Unité Matériaux et Transformations CNRS UMR 8207, Université de Lille, Lille, 59000, France; Department of Mechanical engineering, Opole University of Technology, Opole, 45-758, Poland; Mechanical Engineering Department, Shree Guru Gobind Singh Tricentenary University, Gurugram, 122505, India</t>
  </si>
  <si>
    <t>Rathee G., Tandan M., Mittal R.</t>
  </si>
  <si>
    <t>Evaluation of antimicrobial efficacy of commercially available herbal products as irrigants and medicaments in primary endodontic infections: In vivo study</t>
  </si>
  <si>
    <t>10.5005/jp-journals-10015-1787</t>
  </si>
  <si>
    <t>Department of Conservative Dentistry and Endodontics, SGT Dental College, Gurugram, Haryana, India; Department of Conservative Dentistry and Endodontics, Sudha Rustagi Dental College, Faridabad, Haryana, India</t>
  </si>
  <si>
    <t>Sabbarwal B., Puranik M.P., Uma S.R.</t>
  </si>
  <si>
    <t>Association between parental behavior and child’s oral health among 3–5-year-old children in Bengaluru city</t>
  </si>
  <si>
    <t>10.5005/jp-journals-10005-1856</t>
  </si>
  <si>
    <t>Department of Public Health Dentistry, Faculty of Dental Sciences, SGT University, Gurugram, Haryana, India; Department of Public Health Dentistry, Government Dental College and Research Institute, Bengaluru, Karnataka, India</t>
  </si>
  <si>
    <t>Saluja P., Khurana C., Dave A., Arora M., Kumar S.</t>
  </si>
  <si>
    <t>Dental Research Journal</t>
  </si>
  <si>
    <t>10.4103/1735-3327.302897</t>
  </si>
  <si>
    <t>Department of Oral and Maxillofacial Pathology, SGT Dental College, Hospital and Research Institute, SGT University, Gurugram, Haryana, India; National Oral Health Programme, Centre for Dental Education and Research, AIIMS, New Delhi, India</t>
  </si>
  <si>
    <t>Saha S., Garg S., Kaur K., Aneja P.S.</t>
  </si>
  <si>
    <t>Anatomy of of suprascapular notch among north indian dry scapulae: A morphological evaluation</t>
  </si>
  <si>
    <t>10.31782/IJCRR.2020.12227</t>
  </si>
  <si>
    <t>Department of Anatomy, Faculty of Medicine &amp; Health Sciences, SGT Medical College, Gurgaon, Budhera, 122505, India</t>
  </si>
  <si>
    <t>Kochhar A.S., Sidhu M.S., Prabhakar M., Bhasin R., Kochhar G.K., Dadlani H., Spagnuolo G.</t>
  </si>
  <si>
    <t>Frontal and axial evaluation of craniofacial morphology in repaired unilateral cleft lip and palate patients utilizing cone beam computed tomography; An observational study</t>
  </si>
  <si>
    <t>10.3390/ijerph17217786</t>
  </si>
  <si>
    <t>Department of Orthodontics, Faculty of Dental Sciences, SGT University Gurugram, Haryana, 122006, India; Faculty of Dentistry, University of Toronto, Toronto, ON  M5G1G6, Canada; Department of Pediatric &amp; Preventive Dentistry, National Dental College &amp; Hospital, Punjab, 140507, India; Department of Periodontology, Kalka Dental College &amp; Hospital, Meerut, 250006, India; Department of Neurosciences, Reproductive and Odontostomatological Sciences, University of NaplesFederico II, Naples, 80131, Italy</t>
  </si>
  <si>
    <t>Sarkar B., Dey B.K., Sarkar M., Hur S., Mandal B., Dhaka V.</t>
  </si>
  <si>
    <t>Optimal replenishment decision for retailers with variable demand for deteriorating products under a trade-credit policy</t>
  </si>
  <si>
    <t>RAIRO - Operations Research</t>
  </si>
  <si>
    <t>10.1051/ro/2019100</t>
  </si>
  <si>
    <t>Department of Industrial Engineering, Yonsei University, 50 Yonsei-ro, Sinchon-dong, Seadaemun-gu, Seoul, 03722, South Korea; Department of Industrial Engineering, Hongik University, 72-1 Mapo-Gu, Sangsu-Dong, Seoul, 04066, South Korea; Department of Industrial and Management Engineering, Hanyang University, Ansan, Gyeonggi-do, 15588, South Korea; Department of Industrial and Systems Engineering, School of Engineering and Sciences, Tecnologico de Moterrey, E. Garza Sada 2501 Sur, Monterrey, Nuevo Leon, C.P. 64849, Mexico; Department of Mathematics, Faculty of Sciences, Shree Guru Govind Singh Tricentenary University, Gurugram, 122505, India</t>
  </si>
  <si>
    <t>Broor S., Campbell H., Hirve S., Hague S., Jackson S., Moen A., Nair H., Palekar R., Rajatonirina S., Smith P.G., Venter M., Wairagkar N., Zambon M., Ziegler T., Zhang W.</t>
  </si>
  <si>
    <t>10.1111/irv.12672</t>
  </si>
  <si>
    <t>Medicine and Health Sciences, Shree Guru Gobind Singh Tricentenary University, Gurugram, India; Usher Institute of Population Health Research and Informatics, University of Edinburgh, Edinburgh, United Kingdom; Global Influenza Program, Influenza Preparedness and Response, World Health Organization, Geneva, Switzerland; Department of Influenza, Norwegian Institute of Public Health, Oslo, Norway; Pan American Health Organization, Washington, DC, United States; African Region Office, World Health Organization, Brazzaville, Democratic Republic Congo; MRC Tropical Epidemiology Group, London School of Hygiene and Tropical Medicine, London, United Kingdom; Center for Viral Zoonosis, Department of Medical Virology, University of Pretoria, Pretoria, South Africa; Bill and Melinda Gates Foundation, Seattle, WA, United States; Virus Reference Department, Public Health England, London, United Kingdom; Research Center for Child Psychiatry, University of Turku, Turku, Finland</t>
  </si>
  <si>
    <t>Ghalaut P.S., Babra M., Kalra H.</t>
  </si>
  <si>
    <t>Bechet’s disease and its association with herpes simplex virus: Case report of a rare multisystem disorder with review of the literature</t>
  </si>
  <si>
    <t>International Journal of Research in Pharmaceutical Sciences</t>
  </si>
  <si>
    <t>10.26452/ijrps.v11i4.3574</t>
  </si>
  <si>
    <t>Department Of General Medicine, SGT Medical college, Hospital and Research Institute, Budhera, Gurugram, Haryana, India</t>
  </si>
  <si>
    <t>Pawaria S., Kalra S.</t>
  </si>
  <si>
    <t>Effect of deep cervical flexor training on respiratory functions in chronic neck pain patients with forward head posture</t>
  </si>
  <si>
    <t>10.26452/ijrps.v11i4.3146</t>
  </si>
  <si>
    <t>Department Faculty of Physiotherapy, SGT University, Gurugram, Haryana  122505, India; Department School of Physiotherapy, Delhi Pharmaceutical Science and Research University, Push Vihar, New Delhi, 110017, India</t>
  </si>
  <si>
    <t>Bhatnagar A., Pawaria S., Kalra S.</t>
  </si>
  <si>
    <t>Inspiratory muscle training versus aerobic training: Improvement on pulmonary function, exercise capacity and cardiorespiratory fitness in females with hypothyroidism</t>
  </si>
  <si>
    <t>10.26452/ijrps.v11i4.3207</t>
  </si>
  <si>
    <t>Department of Physiotherapy, SGT University, Gurugram, Budhera, Haryana  122505, India; Department of Physiotherapy, Delhi Pharmaceutical Sciences and Research University, Pushpvihar sector-3, New Delhi, 110017, India</t>
  </si>
  <si>
    <t>Rai P., Saxena A.K., Mehrotra N., Aneja P.S.</t>
  </si>
  <si>
    <t>Morphometric analysis of frontal sinus dimensions using digital radiographs</t>
  </si>
  <si>
    <t>10.26452/ijrps.v11i4.3267</t>
  </si>
  <si>
    <t>Department of Anatomy, SGT University Gurgaon, Badli Road Chandu, Budhera, Gurugram, Haryana  122505, India</t>
  </si>
  <si>
    <t>Sharma M., Vikas, Kumar N.</t>
  </si>
  <si>
    <t>2020 IEEE International Conference on Computing, Power and Communication Technologies, GUCON 2020</t>
  </si>
  <si>
    <t>10.1109/GUCON48875.2020.9231192</t>
  </si>
  <si>
    <t>Chitkara University Institute of Engineering and Technology, Chitkara University, Punjab, India; Electronics Communication Engg., Faculty of Engineering Technology, SGT University, Gurugram, India</t>
  </si>
  <si>
    <t>Payal N., Broor S., Maheshwari M.</t>
  </si>
  <si>
    <t>Prevalence of Candida species isolated from clinical specimens: A study from a tertiary care hospital in North India</t>
  </si>
  <si>
    <t>Department of Microbiology, Faculty of Medicine and Health Sciences, SGT University, Gurgaon, Haryana, India</t>
  </si>
  <si>
    <t>Kumari A., Jahan N.</t>
  </si>
  <si>
    <t>A comparative study of depression among male and female orphan adolescents</t>
  </si>
  <si>
    <t>Annals of Tropical Medicine and Public Health</t>
  </si>
  <si>
    <t>10.36295/ASRO.2020.231640</t>
  </si>
  <si>
    <t>Department of Clinical Psychology, SGT University, Gurugram, Haryana, India; Department of Clinical Psychology, SGT University,Gurugram HaryanaDepartment of Clinical Psychology, SGT University, Gurugram, Haryana, India</t>
  </si>
  <si>
    <t>Rani P., Malhotra P.</t>
  </si>
  <si>
    <t>The Nigerian postgraduate medical journal</t>
  </si>
  <si>
    <t>10.4103/npmj.npmj_184_20</t>
  </si>
  <si>
    <t>Department of Prosthodontics, SGT UniversityHaryana, India</t>
  </si>
  <si>
    <t>Mental health among orphan and non-orphan adolescents in delhi national capital region (Ncr)</t>
  </si>
  <si>
    <t>10.31782/IJCRR.2020.12201</t>
  </si>
  <si>
    <t>Department of Clinical Psychology, SGT University, Gurugram, Haryana, India</t>
  </si>
  <si>
    <t>Kumari A., Malhotra P., Phogat S., Yadav B., Yadav J., Phukela S.S.</t>
  </si>
  <si>
    <t>10.4103/jips.jips_70_20</t>
  </si>
  <si>
    <t>Department of Prosthodontics, Faculty of Dental Sciences, SGT University, Gurugram, Haryana, India</t>
  </si>
  <si>
    <t>Tank S., Dutt S., Sehrawat R., Sabat D., Kumar V.</t>
  </si>
  <si>
    <t>A CT based evaluation of femoral and tibial tunnel widening after double bundle ACL reconstruction</t>
  </si>
  <si>
    <t>Journal of Arthroscopy and Joint Surgery</t>
  </si>
  <si>
    <t>10.1016/j.jajs.2020.09.007</t>
  </si>
  <si>
    <t>SGT Medical College and Research Institute, Gurgaon, Haryana, India; Maulana Azad Medical College, Lok Nayak Hospital, New Delhi, India</t>
  </si>
  <si>
    <t>Khemka A., Suri A., Singh N.K., Bansal S.K.</t>
  </si>
  <si>
    <t>Indian Journal of Clinical Biochemistry</t>
  </si>
  <si>
    <t>10.1007/s12291-020-00908-3</t>
  </si>
  <si>
    <t>Department of Oral Pathology, SGT College Hospital and Research Institute, Near Sultanpur Bird Sanctuary Village, Budhera, Gurugram, Haryana  122505, India; Department of Biochemistry, SGT Medical College Hospital and Research Institute, Near Sultanpur Bird Sanctuary Village, Budhera, Gurugram, Haryana  122505, India</t>
  </si>
  <si>
    <t>Singh M., Aujla G.S., Bali R.S., Vashisht S., Singh A., Jindal A.</t>
  </si>
  <si>
    <t>DroneCom 2020 - Proceedings of the 2nd ACM MobiCom Workshop on Drone Assisted Wireless Communications for 5G and Beyond</t>
  </si>
  <si>
    <t>10.1145/3414045.3415937</t>
  </si>
  <si>
    <t>Chandigarh University, Mohali, India; Newcastle University, Newcastle Upon Tyne, United Kingdom; SGT University, Gurugram, India; University of Essex, Colchester, United Kingdom</t>
  </si>
  <si>
    <t>Sharma S., Richa, Madan S., Singh T., Sharma B.B.</t>
  </si>
  <si>
    <t>The presentation pattern of celiac disease in central India – A prospective study in children</t>
  </si>
  <si>
    <t>10.3126/jnps.v40i3.29509</t>
  </si>
  <si>
    <t>Department of Paediatrics, SGT Medical College, Shree Guru Gobind Singh Tricentenary University, Gurugram, Haryana, India</t>
  </si>
  <si>
    <t>Upadhyay S., Chakravarti A., Bharara T., Yadav S.</t>
  </si>
  <si>
    <t>CSE (ceftriaxone+ sulbactam+ disodium edta): a possible solution to the global antimicrobial resistance pandemic</t>
  </si>
  <si>
    <t>10.22207/JPAM.14.3.44</t>
  </si>
  <si>
    <t>Department of Microbiology, SGT University, Budhera, Gurugram, Haryana  122505, India</t>
  </si>
  <si>
    <t>Dhar S., Ganjoo S., Dhar S., Srinivas S.M., Parikh D.</t>
  </si>
  <si>
    <t>10.1111/pde.14040</t>
  </si>
  <si>
    <t>Department of Paediatric Dermatology, Institute of Child Health, Kolkata, India; Department of Dermatology &amp; STD, SGT Medical College, Hospital &amp; Research Institute, Gurugram, India; SRL Reference Laboratory, Kolkata, India; Department of Pediatric Dermatology, Indira Gandhi Institute of Child Health, Bangalore, India; Department of Paediatric Dermatology, Wadia Children Hospital, Mumbai, India</t>
  </si>
  <si>
    <t>Singh B., Garg R., Chakra Rao S.S.C., Ahmed S.M., Divatia J.V., Ramakrishnan T.V., Mehdiratta L., Joshi M., Malhotra N., Bajwa S.J.S.</t>
  </si>
  <si>
    <t>10.4103/ija.IJA_981_20</t>
  </si>
  <si>
    <t>Department of Anaesthesiology and Critical Care, Faculty of Medicine and Health Sciences, SGT University, Gurugram, Haryana, India; Department of Onco-Anaesthesia and Palliative Medicine, Dr BRAIRCH, AIIMS, New Delhi, India; Indian Resuscitation Council, Kakinada Andhra Pradesh, India; Department of Anaesthesiology Critical Care and Pain, Tata Memorial Hospital, Mumbai, Maharashtra, India; Department of Emergency Medicine, SRMC, Porur, Chennai, Tamil Nadu, India; Department of Anaesthesiology and Critical Care, JN Medical College, Aligarh Muslim University, Aligarh, Uttar Pradesh, India; Department of Anaesthesiology and Critical Care, Narmada Trauma Center, Bhopal, Madhya Pradesh, India; Viranchi Hospital, Hyderabad Telangana, India; Department of Anaesthesiology Pain and Critical Care, PGIMS, Rohtak, Haryana, India; Department of Anaesthesiology, Gian Sagar Medical College, Patiala, Punjab, India</t>
  </si>
  <si>
    <t>Poswal P., Bhutani N., Arora S., Kumar R.</t>
  </si>
  <si>
    <t>10.1016/j.amsu.2020.08.015</t>
  </si>
  <si>
    <t>Department of Pathology, SGT Medical College &amp; University, Gurugram, Haryana, India; Department of Pathology, North DMC Medical College &amp; Hindu Rao HospitalDelhi, India</t>
  </si>
  <si>
    <t>Garg P., Kishore R.R.</t>
  </si>
  <si>
    <t>Performance comparison of various watermarking techniques</t>
  </si>
  <si>
    <t>Multimedia Tools and Applications</t>
  </si>
  <si>
    <t>10.1007/s11042-020-09262-1</t>
  </si>
  <si>
    <t>University School of Information &amp; Communication Technology, Guru Gobind Singh Indraprastha University, Dwarka, New Delhi, India; Department of CSE, SGT University, Gurugram, India</t>
  </si>
  <si>
    <t>Maiti T., Hasija A.D.</t>
  </si>
  <si>
    <t>ADHD and addiction: A story of complex interaction and interphase</t>
  </si>
  <si>
    <t>New Developments in Diagnosing, Assessing, and Treating ADHD</t>
  </si>
  <si>
    <t>10.4018/978-1-7998-5495-1.ch015</t>
  </si>
  <si>
    <t>All India Institute of Medical Sciences, Bhubaneswar, India; Faculty of Behavioural Sciences, Shree Guru Gobind Singh Tricentenary University (SGT University), Gurgaon, India</t>
  </si>
  <si>
    <t>Dalal J., Sharma S., Bhardwaj T., Dhattarwal S.K., Verma K.</t>
  </si>
  <si>
    <t>Journal of Forensic and Legal Medicine</t>
  </si>
  <si>
    <t>10.1016/j.jflm.2020.102023</t>
  </si>
  <si>
    <t>Department of Genetics, Maharshi Dayanand University, Rohtak, Haryana, India; Department of Forensic Medicine, Pandit Bhagwat Dayal Post Graduate Institute of Medical Sciences, Rohtak, Haryana, India; Department of Forensic Science, SGT University, Gurugram, Haryana, India</t>
  </si>
  <si>
    <t>Optimal and Sensitivity Analysis of Vacation Queueing System with F-Policy and Vacation Interruption</t>
  </si>
  <si>
    <t>Arabian Journal for Science and Engineering</t>
  </si>
  <si>
    <t>10.1007/s13369-020-04690-5</t>
  </si>
  <si>
    <t>Department of Mathematics, Birla Institute of Technology and Science Pilani, Pilani Campus, Pilani, Rajasthan  333 031, India; Department of Mathematics, Faculty of Science, Shree Guru Gobind Singh Tricentenary University, Gurgaon, Haryana  122 505, India</t>
  </si>
  <si>
    <t>Pramanik A., Das S., Khanna G.L.</t>
  </si>
  <si>
    <t>10.1007/s43440-020-00066-6</t>
  </si>
  <si>
    <t>MYAS-GNDU Department of Sports Sciences and Medicine, Guru Nanak Dev University, Amritsar, Punjab  143005, India; ACBR, University of Delhi, Delhi, India; SGT University, Gurugram, Haryana, India</t>
  </si>
  <si>
    <t>Gupta S., Kothainayagi B., Gupta N.K., Sharma A.</t>
  </si>
  <si>
    <t>Wound and its management – an ayurvedic perspective</t>
  </si>
  <si>
    <t>10.26452/ijrps.v11i3.2755</t>
  </si>
  <si>
    <t>Department of Shalya Tantra, FIMS, SGT UniversityHaryana, India; Department of Samhita Siddhant, FIMS, SGT UniversityHaryana, India; Department of Balrog, FIMS, SGT UniversityHaryana, India; Department of Kriya Sharir, FIMS, SGT UniversityHaryana, India</t>
  </si>
  <si>
    <t>Goel A.K., Batra K.</t>
  </si>
  <si>
    <t>2020 International Conference on System, Computation, Automation and Networking, ICSCAN 2020</t>
  </si>
  <si>
    <t>10.1109/ICSCAN49426.2020.9262430</t>
  </si>
  <si>
    <t>School of Computing Science and Engineering, Galgotias University, Greater Noida, UP, India; Sgt University, Faculty of Engineering Technology (FET), Gurugram, India</t>
  </si>
  <si>
    <t>Aulakh K.K., Aneja P.S., Garg S.</t>
  </si>
  <si>
    <t>A Study of Morphology of the Chordae Tendineae of the Left Ventricle in Human Cadaveric Hearts of North West Indian Population</t>
  </si>
  <si>
    <t>National Journal of Clinical Anatomy</t>
  </si>
  <si>
    <t>10.4103/NJCA.NJCA_13_20</t>
  </si>
  <si>
    <t>Department of Anatomy, Faculty of Medicine and Health Sciences, SGT Medical College Hospital and Research Institute, Haryana, Gurugram, India</t>
  </si>
  <si>
    <t>Saleem S., Arora K.S., Reddy G.V.R., Kaur G., Mohapatra S., Deswal A.K.</t>
  </si>
  <si>
    <t>Study of palatal rugae pattern among population of mewar and hadoti region</t>
  </si>
  <si>
    <t>10.4103/jiaomr.jiaomr_56_20</t>
  </si>
  <si>
    <t>Department of Oral Medicine and Radiology, Daswani Dental College and Research Centre, Kota, Rajasthan, India; Department of Oral Medicine and Radiology, Bhojia Dental College and Hospital, Bhud, Baddi, Himachal Pradesh, India; Department of Oral Medicine and Radiology, People’s Dental Academy, Bhopal, Madhya Pradesh, India; Department of Oral Medicine and Radiology, SCB Dental College, Cuttak, Odisha, India; Department of Oral Medicine and Radiology, Faculty of Dental Sciences, SGT University, Gurugram, Haryana, India</t>
  </si>
  <si>
    <t>Rawat D., Mahesh S., Kumari L., Kumar V.</t>
  </si>
  <si>
    <t>Role of the acoustic parameters of voice in forensic investigation: A community based exploratory study</t>
  </si>
  <si>
    <t>10.5958/0974-4568.2020.00031.9</t>
  </si>
  <si>
    <t>Department of Audiology &amp; Speech-Language Pathology, Amity University Haryana, India; Department of Forensic Science, SGT University, Gurgaon, India</t>
  </si>
  <si>
    <t>Kumari L., Dogra T.D., Mohapatra B.K., Chauhan K., Dube R., Kumar V.</t>
  </si>
  <si>
    <t>Ginal r effect of extreme heat on dna obtained from tooth of burnt corpses</t>
  </si>
  <si>
    <t>10.5958/0974-4568.2020.00032.0</t>
  </si>
  <si>
    <t>Department of Forensic Science, SGT University, Gurgaon, India; Department of Forensic Medicine &amp;Science, SGT University, Gurgaon, India; Department of Biology &amp; DNA Profiling, Central Forensic Science Laboratory, Central Bureau of Investigation, New Delhi, India; Department of Mathematics, SGT University, Gurgaon, India; Department of Audiology &amp; Speech-Language Pathology, Amity University, Gurgaon, India</t>
  </si>
  <si>
    <t>Suma G.N., Dogra T.D., Dinkar A.D., Rao J.K.D., Seth P., Raina A.</t>
  </si>
  <si>
    <t>Current trends in human dental telomere length measurements in forensic age estimation-a narrative review</t>
  </si>
  <si>
    <t>10.5958/0974-4568.2020.00027.7</t>
  </si>
  <si>
    <t>Department of Oral Medicine and Radiology, Faculty of Dental Sciences, SGT University, Gurugram, India; SGT University, Gurugram, India; Oral Medicine-Radiology and Forensic Dentistry Department, Goa Dental College &amp; Hospital, Bambolim, GOA, India; Maxillofacial Surgery &amp; Diagnostic Sciences, College of Dentistry, Qassim university, Al Qassim region, Buraida, Saudi Arabia; Molecular and Cellular, Neuroscience, Neurovirology Section, NBRC, Haryana, 122052, India; JPNATC, All India Institute of Medical Sciences, New Delhi, India</t>
  </si>
  <si>
    <t>Uppada U.K., Sinha R., Madishetti S., Pampana S.G., Kumar S., Chidagam P.R.</t>
  </si>
  <si>
    <t>Ergonomics among oral and maxillofacial surgeons in the Indian States of Telangana and Andhra Pradesh - An evaluative study</t>
  </si>
  <si>
    <t>10.4103/ams.ams_39_20</t>
  </si>
  <si>
    <t>Department of Oral and Maxillofacial Surgery, Sri Sai College of Dental Surgery, Vikarabad, Telangana, India; Department of Oral and Maxillofacial Surgery, GSL Dental College and Hospital, Rajahmundry, India; Department of Oral and Maxillofacial Surgery, SGT University, Gurugram, Haryana, India; Department of Oral and Maxillofacial Surgery, Sibar Institute of Dental Sciences, Guntur, Andhra Pradesh, India</t>
  </si>
  <si>
    <t>Rathee S., Bhatia D., Punia V., Singh R.</t>
  </si>
  <si>
    <t>10.1055/s-0040-1712585</t>
  </si>
  <si>
    <t>Department of Clinical Psychology, Post Graduate Institute of Medical Education and Research, Chandigarh, India; Department of Psychology, Sapienza University of Rome, Rome, Italy; Department of Clinical Psychology, Shree Guru Gobind Singh Tricentenary University, Badli Road, Chandu-Budhera, Gurugram, Haryana, 122505, India</t>
  </si>
  <si>
    <t>Sharma M., Chakravarti A., Broor S., Praveen G.</t>
  </si>
  <si>
    <t>Biomedical waste management: A study of knowledge, attitude, and practice among medical, dental and nursing students in a teaching college</t>
  </si>
  <si>
    <t>Department of Microbiology, Faculty of Medicine and Health Sciences, SGT University, NCR, Gurugram, Delhi, India</t>
  </si>
  <si>
    <t>Belkhode V.M., Nimonkar S.V., Chaudhary S.C., Hakkepatil A., Nimonkar P., Prajapat J.</t>
  </si>
  <si>
    <t>An innovative method for iris positioning in a prosthetic eye</t>
  </si>
  <si>
    <t>10.5005/JP-JOURNALS-10024-2873</t>
  </si>
  <si>
    <t>Department of Prosthodontics, Sharad Pawar Dental College and Hospital, Datta Meghe Institute of Medical Sciences (Deemed to be University), Sawangi (Meghe), Wardha, Maharashtra, India; Department of Prosthodontics, Dr. Rajesh Ramdasji Kambe Dental College and Hospital, Akola, Maharashtra, India; Department of Conservative Dentistry and Endodontics, DY Patil Dental School, Lohegaon, Pune, Maharashtra, India; Trauma Care Center, Government Medical College, Nagpur, Maharashtra, India; Department of Oral Medicine and Radiology, SGT University, Gurugram, Haryana, India</t>
  </si>
  <si>
    <t>Vashisht S., Jain S., Aujla G.S.</t>
  </si>
  <si>
    <t>MAC protocols for unmanned aerial vehicle ecosystems: Review and challenges</t>
  </si>
  <si>
    <t>Computer Communications</t>
  </si>
  <si>
    <t>10.1016/j.comcom.2020.06.011</t>
  </si>
  <si>
    <t>Shree Guru Gobind Singh Tricentenary University, Gurugram, Haryana, India; Thapar Institute of Engineering &amp; Technology, Punjab, India; School of Computing, Newcastle University, United Kingdom</t>
  </si>
  <si>
    <t>Shekhar C., Kumar N., Gupta A., Kumar A., Varshney S.</t>
  </si>
  <si>
    <t>Warm-spare provisioning computing network with switching failure, common cause failure, vacation interruption, and synchronized reneging</t>
  </si>
  <si>
    <t>Reliability Engineering and System Safety</t>
  </si>
  <si>
    <t>10.1016/j.ress.2020.106910</t>
  </si>
  <si>
    <t>Department of Mathematics, Birla Institute of Technology and Science Pilani, Pilani Campus, Pilani, Rajasthan  333 031, India; Department of Computer Science and Engineering, Uttarakhand Technical University, Dehra Dun, Uttarakhand  248 007, India; Department of Mathematics, Faculty of Science, SGT University, Gurgaon, Haryana  122 505, India</t>
  </si>
  <si>
    <t>Jangra R.S., Gupta S., Gupta S., Anu</t>
  </si>
  <si>
    <t>Journal of the American Academy of Dermatology</t>
  </si>
  <si>
    <t>10.1016/j.jaad.2019.03.086</t>
  </si>
  <si>
    <t>Department of Dermatology and Venereolgy, Maharishi Markandeshwar Institute of Medical Sciences and Research, Mullana, India; All India Institute of Medical Sciences, New Delhi, India; Department of Pathology, SGT Medical College, Hospital and Research Institute, Gurugram, India</t>
  </si>
  <si>
    <t>Bharara T., Chakravarti A., Sharma M., Agarwal P.</t>
  </si>
  <si>
    <t>Investigation of Burkholderia cepacia complex bacteremia outbreak in a neonatal intensive care unit: A case series</t>
  </si>
  <si>
    <t>Journal of Medical Case Reports</t>
  </si>
  <si>
    <t>10.1186/s13256-020-02415-8</t>
  </si>
  <si>
    <t>Department of Microbiology, SGT University, Gurugram, Haryana, India</t>
  </si>
  <si>
    <t>Dhawan V., Debnath K., Singh I., Singh S.</t>
  </si>
  <si>
    <t>Neural network modeling of forces in drilling of glass/epoxy composites filled with agro-based waste materials</t>
  </si>
  <si>
    <t>Indian Journal of Engineering and Materials Sciences</t>
  </si>
  <si>
    <t>Shree Guru Gobind Singh Tricentenary University, Gurugram, 122 505, India; Department of Mechanical Engineering, National Institute of Technology Meghalaya, Shillong, 793 003, India; Department of Mechanical and Industrial Engineering, Indian Institute of Technology Roorkee, Roorkee, 247 667, India; Department of Mechanical Engineering, Guru Nanak Dev Engineering College, Ludhiana, 141 006, India</t>
  </si>
  <si>
    <t>Mushtaq I., Khan W.</t>
  </si>
  <si>
    <t>10.1007/s12098-020-03192-4</t>
  </si>
  <si>
    <t>Department of Clinical Psychology, Faculty of Behavioral Sciences, Shree Guru Gobind Singh Tricentenary University, Gurugram, 122505, India</t>
  </si>
  <si>
    <t>Jangra R.S., Gupta S., Gupta S., Dr A.</t>
  </si>
  <si>
    <t>10.1016/j.jaad.2019.03.032</t>
  </si>
  <si>
    <t>Department of Dermatology and Venereology, Maharishi Markandeshwar Institute of Medical Sciences and Research, Mullana, Ambala, India; All India Institute of Medical SciencesNew Delhi, India; Department of Pathology, SGT Medical College, Hospital and Research Institute, Budhera, Gurgaon, India</t>
  </si>
  <si>
    <t>Gosain A., Sachdeva K.</t>
  </si>
  <si>
    <t>Materialized View Selection for Query Performance Enhancement Using Stochastic Ranking Based Cuckoo Search Algorithm</t>
  </si>
  <si>
    <t>International Journal of Reliability, Quality and Safety Engineering</t>
  </si>
  <si>
    <t>10.1142/S0218539320500084</t>
  </si>
  <si>
    <t>University School of Info. Comm., Technology Ggsip University, Sector 16C, Dwarka, New Delhi, 110078, India; Shree Guru Gobind Singh Tricentenary University Budhera, Gurugram-Badli road, Gurugram, Haryana, 12250, India</t>
  </si>
  <si>
    <t>Singh M.P., Gupta A., Sisodia S.S.</t>
  </si>
  <si>
    <t>Wound healing activity of Terminalia bellerica Roxb. And gallic acid in experimentally induced diabetic animals</t>
  </si>
  <si>
    <t>10.1515/jcim-2019-0133</t>
  </si>
  <si>
    <t>Bhupal Nobles University, Department of Pharmacology, Bhupal Nobles College of Pharmacy, Udaipur, 313002, India; SGT University, Department of Pharmacology, SGT College of Pharmacy, Gurugram, 122505, India</t>
  </si>
  <si>
    <t>Aggarwal V., Singla M., Saatchi M., Hasija M.</t>
  </si>
  <si>
    <t>Acta Odontologica Scandinavica</t>
  </si>
  <si>
    <t>10.1080/00016357.2019.1700302</t>
  </si>
  <si>
    <t>Department of Conservative Dentistry and Endodontics, Faculty of Dentistry, Jamia Millia Islamia, New Delhi, India; Department of Conservative Dentistry and Endodontics, SGT Dental College, Gurgaon, Haryana, India; Professor of Endodontics, School of Dentistry, Isfahan University of Medical Sciences, Isfahan, Iran; Department of Conservative Dentistry and Endodontics, Faculty of Dentistry, Jamia Millia Islamia, New Delhi, India</t>
  </si>
  <si>
    <t>Goel S., Singh K., Grewal S., Nath M.</t>
  </si>
  <si>
    <t>Impact of “Omics” in Improving Drought Tolerance in Wheat</t>
  </si>
  <si>
    <t>Critical Reviews in Plant Sciences</t>
  </si>
  <si>
    <t>10.1080/07352689.2020.1778924</t>
  </si>
  <si>
    <t>Shree Guru Gobind Singh Tricentenary (SGT) University, Gurugram, Haryana, India; Water Technology Centre, Indian Agriculture Research Institute, Delhi, India; Guru Jambheshwar University of Science and Technology, Hisar, Haryana, India; ICAR-Directorate of Mushroom Research, Chambaghat, Solan, Himachal Pradesh, India</t>
  </si>
  <si>
    <t>Kalra K., Deshmukh P.</t>
  </si>
  <si>
    <t>JPMA. The Journal of the Pakistan Medical Association</t>
  </si>
  <si>
    <t>10.5455/JPMA.41</t>
  </si>
  <si>
    <t>SGT Medical College, Gurgaon, India; SMT Kashibai Navale Medical College, Pune, India</t>
  </si>
  <si>
    <t>Singh B., Garg R., Chakra Rao S.S.C., Ahmed S., DIvatia J., Ramakrishnan T., Mehdiratta L., Joshi M., Malhotra N., Bajwa S.</t>
  </si>
  <si>
    <t>Indian resuscitation council (IRC) suggested guidelines for comprehensive cardiopulmonary life support (CCLS) for suspected or confirmed coronavirus disease (COVID-19) patient</t>
  </si>
  <si>
    <t>10.4103/ija.IJA_481_20</t>
  </si>
  <si>
    <t>Department of Anaesthesiology and Critical Care, Faculty of Medicine and Health Sciences, SGT University, Gurugram, Haryana, India; Department of Onco-Anaesthesia and Palliative Medicine, Dr BRAIRCH, AIIMS, New Delhi, 110 029, India; Indian Resuscitation Council, Kakinada, Andhra Pradesh, India; Department of Anaesthesiology, Critical Care and Pain, Tata Memorial Hospital, Mumbai, Maharashtra, India; Department of Emergency Medicine, SRMC, Porur, Chennai, Tamil Nadu, India; Department of Anaesthesiology and Critical Care, JN Medical College, Aligarh Muslim University, Aligarh, Uttar Pradesh, India; Department of Anaesthesiology and Critical Care, Narmada Trauma Center, Bhopal, Madhya Pradesh, India; Chief Anaesthesiologist, Viranchi Hospital, Hyderabad, Telangana, India; Department of Anaesthesiology, Pain and Critical Care, PGIMS, Rohtak, Haryana, India; Department of Anaesthesiology, Gian Sagar Medical College, Patiala, Punjab, India</t>
  </si>
  <si>
    <t>Singh B., Singla S., Gulia P., Kumar A., Bhanwala R.</t>
  </si>
  <si>
    <t>10.4103/ija.IJA_586_20</t>
  </si>
  <si>
    <t>Department of Anaesthesiology and Critical Care, Faculty of Medicine and Health Sciences, SGT University, Gurugram, Haryana, India; Department of Surgery, Faculty of Medicine and Health Sciences, SGT University, Gurugram, Haryana, India</t>
  </si>
  <si>
    <t>Sharma K., Yadav M., Attri K.</t>
  </si>
  <si>
    <t>Pharmacognostic studies on methanolic extract of leaves of vitex negundo linn</t>
  </si>
  <si>
    <t>Pharmacognosy Journal</t>
  </si>
  <si>
    <t>10.5530/pj.2020.12.83</t>
  </si>
  <si>
    <t>SGT College of Pharmacy, Gurugram, Haryana, 122505, India</t>
  </si>
  <si>
    <t>Chakravarti A., Bharara T., Kapoor N., Ashraf A.</t>
  </si>
  <si>
    <t>Tropical Medicine and Infectious Disease</t>
  </si>
  <si>
    <t>10.3390/tropicalmed5020072</t>
  </si>
  <si>
    <t>Department of Microbiology, Shree Guru Gobind Singh Tricentenary University, Gurugram, Haryana  1222505, India; Department of Microbiology, Maulana Azad Medical College, New Delhi, 110002, India</t>
  </si>
  <si>
    <t>Susmita S., Aneja P.S., Savita B., Vaidya V.K., Paras K.</t>
  </si>
  <si>
    <t>Wash and Wipe to Win over COVID-19</t>
  </si>
  <si>
    <t>10.4103/NJCA.NJCA_8_20</t>
  </si>
  <si>
    <t>Department of Anatomy, Faculty of Medicine and Health Sciences, SGT Medical College, Gurgaon, India; Department of Pathology, Manav Rachna Dental College, Manav Rachna University, Haryana, Faridabad, India; Department of Anatomy, Faculty of Medicine and Health Sciences, SGT Medical College, Gurgaon, India</t>
  </si>
  <si>
    <t>Saharan V., Bhatt G.B., Gusain S.</t>
  </si>
  <si>
    <t>Assessment of dietary pattern of students of SGT University</t>
  </si>
  <si>
    <t>Department of Nutrition and Dietetics, Shree Guru Gobind Singh Tricentenary University, Gurugram, Haryana  122 505, India</t>
  </si>
  <si>
    <t>Kumar A., Gulati V.</t>
  </si>
  <si>
    <t>Optimization and investigation of process parameters in single point incremental forming</t>
  </si>
  <si>
    <t>Department of Mechanical Engineering, Faculty of Engineering and Technology, Shree Guru Gobind Singh Tricentenary University, Gurugram, Haryana  122505, India; Department of Mechanical Engineering, Guru Jambheshwar University of Science &amp; Technology, Hisar, Haryana  125001, India</t>
  </si>
  <si>
    <t>Geetanjali, Babu C.</t>
  </si>
  <si>
    <t>A descriptive correlational survey to assess the knowledge related to prevention of nosocomial infections and selected practices among staff nurses in a selected hospital of new delhi</t>
  </si>
  <si>
    <t>Medico-Legal Update</t>
  </si>
  <si>
    <t>Faculty of Nursing, SGT University, Budhera-Gurugram, Haryana, India; Department of Obstetrics &amp; Gynecological Nursing, Holy Family College of Nursing, New Delhi, India</t>
  </si>
  <si>
    <t>Dogra S., Raju V., Kataria V.</t>
  </si>
  <si>
    <t>10.4103/JISPPD.JISPPD_291_19</t>
  </si>
  <si>
    <t>Department of Pedodontics and Preventive Dentistry, SGT Dental College and Hospital, Gurgaon, India; Department of Pedodontics and Preventive Dentistry, Karpaga Vinayaga Institute of Dental Sciences, Kanchipuram, Tamil Nadu, India; Department of Oral and Maxillofacial Surgery, Sudha Rustagi College of Dental Sciences and Research, Faridabad, Haryana, India</t>
  </si>
  <si>
    <t>Prasad N., Sharma A.</t>
  </si>
  <si>
    <t>Ultraviolet-visible spectrophotometric method for estimation of gliclazide in presence of excipients interacting in UV-visible region</t>
  </si>
  <si>
    <t>10.5530/ijper.54.2s.91</t>
  </si>
  <si>
    <t>S G T College of Pharmacy, S G T University, Gurugram-Badli Road, Budhera, Gurugram, Haryana, India; School of Pharmaceutical Sciences, IFTM University, Delhi Road, Lodhipur Rajput, Moradabad, Uttar Pradesh, India</t>
  </si>
  <si>
    <t>Kumar S., Singh A., Vishal, Singh B., Mor V., Kumar S.</t>
  </si>
  <si>
    <t>Heavy metals toxicity and their remediation through phytotechnology: A review</t>
  </si>
  <si>
    <t>Plant Archives</t>
  </si>
  <si>
    <t>Department of Environmental Sciences, Maharshi Dayanand University, Rohtak, Haryana, 124001, India; Department of Environmental Science, S.G.T. University, Gurugram (Haryana), India</t>
  </si>
  <si>
    <t>Gilotra M., Pareek S., Mittal M., Dhaka V.</t>
  </si>
  <si>
    <t>Effect of carbon emission and human errors on a two-echelon supply chain under permissible delay in payments</t>
  </si>
  <si>
    <t>International Journal of Mathematical, Engineering and Management Sciences</t>
  </si>
  <si>
    <t>10.33889/IJMEMS.2020.5.2.018</t>
  </si>
  <si>
    <t>Department of Mathematics and Statistics, Banasthali Vidyapith, Banasthali, 304022, India; Department of Mathematics, Amity Institute of Applied Sciences, Amity University, Uttar Pradesh, Noida, 201313, India; Department of Mathematics, Faculty of Physical Sciences, SGT University, Gurugram, 122006, India</t>
  </si>
  <si>
    <t>Jain K., Singh M.</t>
  </si>
  <si>
    <t>10.1177/1055665619884431</t>
  </si>
  <si>
    <t>Nav Muskaan Cleft Lip Palate Centre, Department of Oral Maxillofacial Surgery, Faculty of Dental Sciences, SGT University, Gurugram, Haryana, India; Department of Oral Maxillofacial Surgery, Faculty of Dental Sciences, SGT University, Gurugram, Haryana, India</t>
  </si>
  <si>
    <t>Rajput S., Saini N.</t>
  </si>
  <si>
    <t>A comparative study on different fruits wastes derived ethanol using yeast strains (Mtcc 170/ 180): Submerged vs solid sate fermentation</t>
  </si>
  <si>
    <t>International Journal of Advanced Science and Technology</t>
  </si>
  <si>
    <t>Department of Civil Engineering, Faculty of Engineering &amp; Technology, SGT University, Gurugram, Haryana  122505, India</t>
  </si>
  <si>
    <t>Singh R., Panwar G., Malik S., Babra M., Ghalaut P.S.</t>
  </si>
  <si>
    <t>A comparative study of cross match with and without centrifugation in COVID-19 positive blood samples in blood bank of a tertiary care center in north India</t>
  </si>
  <si>
    <t>10.26452/ijrps.v11iSPL1.3530</t>
  </si>
  <si>
    <t>Department of Blood Transfusion and Immunohematology, Bhagat Phool Singh Government Medical College for Women, Sonepat, Khanpur Kalan, Haryana  131305, India; Bhagat Phool Singh Government Medical College for Women, Sonepat, Khanpur Kalan, Haryana  131305, India; Department of General Medicine, SGT Hospital, Medical College and Research Institute, Shree Guru Gobind Singh Tricentenary University, Budhera, Gurugram, Haryana  122505, India</t>
  </si>
  <si>
    <t>A concise and regioselective synthesis of 6-bromo-5-methoxy-1H-indole-3-carboxylic acid and its derivatives: Strategic development toward core moiety of Herdmanine D</t>
  </si>
  <si>
    <t>Synthetic Communications</t>
  </si>
  <si>
    <t>10.1080/00397911.2020.1718162</t>
  </si>
  <si>
    <t>Department of Chemistry, University of Delhi, Delhi, India; Department of Chemistry, Faculty of Science, Shree Guru Gobind Singh Tricentenary University, Gurugram, Haryana, India; Organic Synthesis Research Laboratory, Department of Chemistry, A.R.S.D. College, University of Delhi, New Delhi, India</t>
  </si>
  <si>
    <t>Naraveni R., Chaudhary S., Srinivas Kumar V.V.K.</t>
  </si>
  <si>
    <t>Minimization techniques for p(x)-Laplacian problem using WEB-Spline based mesh-free method</t>
  </si>
  <si>
    <t>International Journal of Computer Mathematics</t>
  </si>
  <si>
    <t>10.1080/00207160.2019.1585824</t>
  </si>
  <si>
    <t>Department of Mathematics, Indian Institute of Technology, Delhi, India; Department of Mathematics, SGT University, Gurgaon, India; The Department of Mathematics, Jaypee Institute of Information Technology, Noida, Uttar Pradesh, India</t>
  </si>
  <si>
    <t>Dogra S., Goyal V., Gupta A., Joshi S., Kataria V., Saini J., Nagpal M., Narula P.</t>
  </si>
  <si>
    <t>Spectrophotometric evaluation of color change in tooth enamel defects using resin infiltrate: An in vivo study</t>
  </si>
  <si>
    <t>10.5005/jp-journals-10005-1727</t>
  </si>
  <si>
    <t>Department of Pedodontics and Preventive Dentistry, SGT University, Gurugram, Haryana, India; Department of Pediatric and Preventive Dentistry, Surendera Dental College and Research Institute, Sri Ganganagar, Rajasthan, India; Department of Oral and Maxillofacial Surgery, Sudha Rustagi College of Dental Sciences and Research, Faridabad, Haryana, India</t>
  </si>
  <si>
    <t>Dhingra S., Gupta A., Tandon S., Marya C.M.</t>
  </si>
  <si>
    <t>Sugar clock: A primordial approach to prevent dental caries</t>
  </si>
  <si>
    <t>10.5005/jp-journals-10005-1739</t>
  </si>
  <si>
    <t>Department of Public Health Dentistry, National Dental College and Hospital, Derabassi, Punjab, India; Department of Pedodontics and Preventive Dentistry, Faculty of Dental Sciences, SGT University, Gurugram, Haryana, India; Department of Public Health Dentistry, Faculty of Dental Sciences, SGT University, Gurugram, Haryana, India; Department of Public Health Dentistry, Sudha Rustagi College of Dental Sciences and Research, Faridabad, Haryana, India</t>
  </si>
  <si>
    <t>Kumari P., Bansal S.K., Sharma D.K., Yadav B.K.</t>
  </si>
  <si>
    <t>Correlation of serum vaspin with cardiovascular risk factors in T2DM</t>
  </si>
  <si>
    <t>10.31782/IJCRR.2020.12053</t>
  </si>
  <si>
    <t>Department of Biochemistry, ASMCS, Ayodhya, U.P, India; Department of Biochemistry, SGT Medical College, Hospital &amp; Research Institute, Gurugram, Haryana, India; Department of Medicine, SGT Medical College, Hospital &amp; Research Institute, Gurugram, Haryana, India; Department of Biochemistry, Banas Medical College &amp; Research Institute, Palanpur, Gujarat, India</t>
  </si>
  <si>
    <t>Poonam B., Raman K., Phalguni D., Suman D.</t>
  </si>
  <si>
    <t>Computational identification of novel genes in pediococcus acidilactici ZPA017</t>
  </si>
  <si>
    <t>Research Journal of Biotechnology</t>
  </si>
  <si>
    <t>Department of Biochemistry, Kurukshetra University, Kurukshetra, Haryana, 136119, India; SGT Medical College Hospital and Research Institute, Budhera, Gurugram, India</t>
  </si>
  <si>
    <t>Devi L.S., Broor S., Chakravarti A., Chattopadhya D.</t>
  </si>
  <si>
    <t>Livestock manure as potential reservoir of CTX-M type extended-spectrum β-lactamase producing Escherichia coli and klebsiella pneumoniae associated with carbapenemase production</t>
  </si>
  <si>
    <t>10.22207/JPAM.14.1.18</t>
  </si>
  <si>
    <t>Sokhi A., Agarwal P., Maheshwari M., Chakravarti A.</t>
  </si>
  <si>
    <t>Detection of Klebsiella pneumoniae Carbapenemase (KPC) Producing Enterobacteriaceae Isolates from Various Clinical Samples in a Rural Health Setup</t>
  </si>
  <si>
    <t>10.22207/JPAM.14.1.41</t>
  </si>
  <si>
    <t>Department of Microbiology, FMHS, SGT University, Badli road, Budhera, Gurugram, Gurugram, Haryana, 122505, India; Department of Microbiology, Dr. Baba Saheb Ambedkar Medical College and Hospital, Sector-6, Rohini, New Delhi, 110085, India</t>
  </si>
  <si>
    <t>Antibacterial and antibiofilm properties of medicinal plant extracts against multi drug resistant Staphylococcus species and non fermenter bacteria</t>
  </si>
  <si>
    <t>10.22207/JPAM.14.1.42</t>
  </si>
  <si>
    <t>Department of Microbiology, SGT Medical College, Hospital and Research Institute, SGT University, Gurugram, Haryana, 122 505, India; Department of Microbiology, M.M.Medical College and Hospital, M.M. University Solan, HP, 173229, India</t>
  </si>
  <si>
    <t>Gulati N., Masamatti S., Chopra P.</t>
  </si>
  <si>
    <t>10.4103/jisp.jisp_157_19</t>
  </si>
  <si>
    <t>Department of Periodontics, Faculty of Dental Sciences, SGT University, Gurugram, Haryana, India</t>
  </si>
  <si>
    <t>Sharma M., Vikas V., Kumar N.</t>
  </si>
  <si>
    <t>10.1109/SPIN48934.2020.9070838</t>
  </si>
  <si>
    <t>Chitkara University, Chitkara University Institute of Engineering and Technology, Punjab, India; SGT University, Electronics and Communication Engg., Faculty of Engineering and Technology, Gurugram, India</t>
  </si>
  <si>
    <t>Kaur S., Saini V., Dalal R.</t>
  </si>
  <si>
    <t>Forensic Science International</t>
  </si>
  <si>
    <t>10.1016/j.forsciint.2019.110078</t>
  </si>
  <si>
    <t>Regional Forensic Science Laboratory, DNA Fingerprinting Unit, Biology Division, New Delhi, 110021, India; Department of Forensic Sciences, Faculty of Sciences, SGT University, Gurugram, Haryana, India</t>
  </si>
  <si>
    <t>Garg P., Rama Kishore R.</t>
  </si>
  <si>
    <t>Secured and multi optimized image watermarking using SVD and entropy and prearranged embedding locations in transform domain</t>
  </si>
  <si>
    <t>Journal of Discrete Mathematical Sciences and Cryptography</t>
  </si>
  <si>
    <t>10.1080/09720529.2020.1721875</t>
  </si>
  <si>
    <t>University School of Information &amp; Communication Technology, Guru Gobind Singh Indraprastha University, Dwarka, New Delhi, 110078, India; Department of Computer Science Engineering, Shree Guru Gobind Singh Tricentenary University, Gurugram, Haryana  122505, India; University School of Information &amp; Communication Technology, Guru Gobind Singh Indraprastha University, Dwarka, New Delhi, 110078, India</t>
  </si>
  <si>
    <t>An improved and secured digital image watermarking technique using DCT, fuzzy entropy and image scrambling in hybrid domain</t>
  </si>
  <si>
    <t>10.1080/09720529.2020.1721882</t>
  </si>
  <si>
    <t>University School of Information, Communication &amp; Technology, Guru Gobind Singh Indraprastha University, Dwarka, Delhi, 110078, India; Department of Computer Science Engineering, Shree Guru Gobind Singh Tricentenary University, Gurugram, Haryana  122505, India; University School of Information, Communication &amp; Technology Guru Gobind Singh Indraprastha University, Dwarka, Delhi, 110078, India</t>
  </si>
  <si>
    <t>Garg S., Saha S., Saxena A.K., Aneja P.</t>
  </si>
  <si>
    <t>MORPHOMETRIC ANALYSIS OF TYPICAL THORACIC VERTEBRAE AND ITS CLINICAL RELEVANCE</t>
  </si>
  <si>
    <t>International Journal of Anatomy and Research</t>
  </si>
  <si>
    <t>10.16965/ijar.2020.102</t>
  </si>
  <si>
    <t>Dept. of Anatomy, SGT Medical College Hospital &amp; Research Institute, Gurugram, India</t>
  </si>
  <si>
    <t>Garg S., Saxena A.K., Aneja P., Saha S.</t>
  </si>
  <si>
    <t>A STUDY OF INCIDENCE OF NEURAL TUBE DEFECTS AND THEIR PATTERN IN A TERTIARY CARE HOSPITAL OF GURUGRAM</t>
  </si>
  <si>
    <t>10.16965/ijar.2019.303</t>
  </si>
  <si>
    <t>Gupta G., Anand N., Khurana A.K., Gupta J.</t>
  </si>
  <si>
    <t>Study of visual functions with multifocal versus monofocal intraocular lenses after phacoemulsification in patients with age-related cataract</t>
  </si>
  <si>
    <t>10.18231/j.ijceo.2020.109</t>
  </si>
  <si>
    <t>Dept. of Ophthalmology, Pandit Bhagwat Dayal Sharma Post Graduate Institute of Medical Sciences, Haryana, Rohtak, India; Dept. of Ophthalmology, Shree Guru Gobind Singh Tricentenary University, Haryana, Gurugram, India</t>
  </si>
  <si>
    <t>Saha S., Vasudeva N.</t>
  </si>
  <si>
    <t>MORPHOLOGICAL VARIATIONS OF GLENOID CAVITY OF HUMAN SCAPULAE: AN ANATOMICAL STUDY WITH CLINICAL RELEVANCE</t>
  </si>
  <si>
    <t>10.16965/ijar.2019.358</t>
  </si>
  <si>
    <t>Department of Anatomy, Faculty of Medicine &amp; Health Sciences, SGT Medical College, Hospital &amp; Research Institute, Budhera, Gurgaon, 122505, India; Department of Anatomy, Maulana Azad Medical College, New Delhi, 110002, India</t>
  </si>
  <si>
    <t>Kapoor A., Chopra P., Sehgal K., Sood S., Jain A., Grover V.</t>
  </si>
  <si>
    <t>Novel and Emerging Materials Used in 3D Printing for Oral Health Care</t>
  </si>
  <si>
    <t>Materials Horizons: From Nature to Nanomaterials</t>
  </si>
  <si>
    <t>10.1007/978-981-15-5424-7_15</t>
  </si>
  <si>
    <t>Professor and Head, Sri Sukhmani Dental College and Hospital, Punjab, Dera Bassi, India; Professor, Sri SGT Dental College and Hospital, SGT University, Gurugram, India; Associate Professor, Department of Prosthodontics, Dr. H.S.J. Institute of Dental Sciences, Panjab University, Chandigarh, India; Assistant Professor, Department of Periodontology and Oral Implantology, Dr. H.S.J. Institute of Dental Sciences, Panjab University, Chandigarh, India; Professor and Head, Department of Periodontology and Oral Implantology, Dr. H.S.J. Institute of Dental Sciences, Panjab University, Chandigarh, India; Associate Professor, Department of Periodontology and Oral Implantology, Dr. H.S.J. Institute of Dental Sciences, Panjab University, Chandigarh, India</t>
  </si>
  <si>
    <t>Recent trends, therapeutic applications, and future trends of nanomaterials in dentistry</t>
  </si>
  <si>
    <t>Nanomaterials in Diagnostic Tools and Devices</t>
  </si>
  <si>
    <t>10.1016/B978-0-12-817923-9.00010-9</t>
  </si>
  <si>
    <t>Department of Pedodontics and Preventive Dentistry, SGT University, Gurgaon, India; Department of Pedodontics and Preventive Dentistry, Surendera Dental College and Research Institute, Sri Ganganagar, India; Department of Oral and Maxillofacial Surgery, Sudha Rustagi College of Dental Sciences and Research, Faridabad, India</t>
  </si>
  <si>
    <t>More R., Kumar V., Das Dogra T., Kumari L.</t>
  </si>
  <si>
    <t>Edimiological study on nature of asphyxial death across age range and gender in semi-urban region of haryana: An exploratory cohort study</t>
  </si>
  <si>
    <t>10.5958/0974-4568.2020.00029.0</t>
  </si>
  <si>
    <t>Department of Forensic Science, SGT University, Gurgaon, India; Department of Audiology &amp; Speech-Language Pathology, Amity University Haryana, India</t>
  </si>
  <si>
    <t>Yadav S., Kumari L., Chauhan R., Awasthi Y.K., Pal R.</t>
  </si>
  <si>
    <t>Methodology and analytical techniques for detection of gunshot residue(Gsr) to solve the felonies of crime scene: A comparative study in forensic applications</t>
  </si>
  <si>
    <t>10.5958/0974-4614.2020.00076.5</t>
  </si>
  <si>
    <t>Department of Forensic Science, SGT University, Gurgaon, Haryana, India; Ballastic Division, Central Forensic Science Laboratory, Central Bureau of Investigation, New Delhi, India; Department of Electronics and Communication Engineering, Manav Rachna International Institute of Research and Studies, Faridabad, HR, India; Advanced Instrumentation Research Facility, Jawaharlal Nehru University, New Delhi, India</t>
  </si>
  <si>
    <t>Sharma M., Easha P., Tapasvi G., Reetika R.</t>
  </si>
  <si>
    <t>Nanomaterials in biomedical diagnosis</t>
  </si>
  <si>
    <t>10.1016/B978-0-12-817923-9.00002-X</t>
  </si>
  <si>
    <t>Department of Pharmacy, Banasthali Vidyapith, Banasthali, India; Department of Pedodontics and Preventive Dentistry, SGT University, Gurgaon, India</t>
  </si>
  <si>
    <t>Kumari L., Dogra T.D., Dube R., Kumar V., Mohapatra B.K., Chauhan K.</t>
  </si>
  <si>
    <t>Effect of dental caries on human individualization based on multiplex str typing including amelogenin marker study</t>
  </si>
  <si>
    <t>10.5958/0974-083X.2020.00101.6</t>
  </si>
  <si>
    <t>Department of Forensic Science, SGT University, Gurgaon, Haryana, India; Department of Forensic Medicine &amp; Science, SGT University, Gurgaon, Haryana, India; Department of Mathematics, SGT University, Gurgaon, Haryana, India; Department of Audiology &amp; Speech-Language Pathology, Amity University, Gurgaon, Haryana, India; Department of Biology &amp; DNA Profiling, Central Forensic Science Lab, Central Bureau of Investigation, New Delhi, India; Department of Biology &amp; DNA Profiling, Central Forensic Science Lab, Central Bureau of Investigation, New Delhi, India</t>
  </si>
  <si>
    <t>Chaturvedi V., Kumari L., Virmani N., Dube R., Kumar V., Raina A.</t>
  </si>
  <si>
    <t>Methodology of skeletal age estimation and sex determination with ossification centers of the sternum: An exploratory study</t>
  </si>
  <si>
    <t>10.5958/0974-4614.2020.00071.6</t>
  </si>
  <si>
    <t>SGT University, Gurgaon, Haryana, India; Super specialty Division of Forensic Pathology &amp; Molecular DNA Fingerprinting Laboratory, JPNATC, All India Institute of Medical Sciences, New Delhi, India; Department of Radiology, SGT University, Gurgaon, Haryana, India; Department of Audiology &amp; Speech-Language Pathology, Amity University Haryana, India</t>
  </si>
  <si>
    <t>Shankar K.T., Yadav K., Saini C.P.</t>
  </si>
  <si>
    <t>A study of leadership styles executed by school teachers: Special reference to Gurugram</t>
  </si>
  <si>
    <t>International Journal of Environment, Workplace and Employment</t>
  </si>
  <si>
    <t>10.1504/IJEWE.2020.113093</t>
  </si>
  <si>
    <t>FCM, SGT University, Gurugram, India</t>
  </si>
  <si>
    <t>Saini C.P., Gupta N.</t>
  </si>
  <si>
    <t>Interrelated factors driving the purchase of over-the-top television subscription services: A study using exploratory factor analysis and the decision-making trial and evaluation laboratory method</t>
  </si>
  <si>
    <t>Applied Marketing Analytics</t>
  </si>
  <si>
    <t>SGT University, Chandu Bhudhera, Gurgaon, 122505, India; Amity University Uttar Pradesh, Sector 125, Noida, 201313, India</t>
  </si>
  <si>
    <t>Guram G., Shaik J.A., Devanna R., Kochhar A.S., Vishwakarma S., Patil S.</t>
  </si>
  <si>
    <t>10.5005/jp-journals-10024-2888</t>
  </si>
  <si>
    <t>Department of Orthodontics, Faculty of Dental Sciences, SGT University, Gurugram, Haryana, India; Department of Preventive Dentistry, Orthodontic Division, College of Dentistry, Taif University, Taif, Saudi Arabia; Department of Orthodontics and Dentofacial Orthopedics, Max Hospital, Gurugram, Haryana, India; Department of Orthodontics, Sri Rajiv Gandhi College of Dental Sciences, Bengaluru, Karnataka, India; Department of Orthodontics and Dentofacial Orthopedics, Al Ameen Dental College, Vijayapura, Karnataka, India</t>
  </si>
  <si>
    <t>Kapoor S., Dudeja A.</t>
  </si>
  <si>
    <t>Derma fillers: Ray of light in black triangles-A pilot study</t>
  </si>
  <si>
    <t>Contemporary Clinical Dentistry</t>
  </si>
  <si>
    <t>10.4103/ccd.ccd_693_18</t>
  </si>
  <si>
    <t>Department of Periodontology, SGT Dental College, Gurgaon, Haryana, India</t>
  </si>
  <si>
    <t>Sharma R.C.</t>
  </si>
  <si>
    <t>Investigation of Variability of Some Gaseous and Particulate Pollutants over Delhi, Northern India (28°40′N, 76°50′E)</t>
  </si>
  <si>
    <t>Asian Journal of Water, Environment and Pollution</t>
  </si>
  <si>
    <t>10.3233/AJW200044</t>
  </si>
  <si>
    <t>Department of Physics, Faculty of Science, Shree Guru Gobind Singh Tricentenary University, Gurugram, Haryana, 122505, India</t>
  </si>
  <si>
    <t>Rewari A., Dabas N., Sanan R., Phogat S., Phukela S.S., Vigarniya M.</t>
  </si>
  <si>
    <t>Esthetic rehabilitation using magnet-retained cheek plumper prosthesis</t>
  </si>
  <si>
    <t>Case Reports in Dentistry</t>
  </si>
  <si>
    <t>10.1155/2020/2769873</t>
  </si>
  <si>
    <t>Department of Prosthodontics, Sgt University, India; Department of Prosthodontics, Faculty of Dental Sciences, Sgt University, India; Shaheed Hasan Khan Mewati Government Medical College, India</t>
  </si>
  <si>
    <t>Richa, Abrol P., Sharma S., Madan S.</t>
  </si>
  <si>
    <t>Kartagener’s syndrome: A rare case</t>
  </si>
  <si>
    <t>10.3126/jnps.v40i2.28845</t>
  </si>
  <si>
    <t>Department of Paediatrics, SGT Medical College, Gurugram, Haryana, India</t>
  </si>
  <si>
    <t>Exploring the neighbouring group participatory mechanism in glycosyl-ation reaction</t>
  </si>
  <si>
    <t>10.2174/1570178617666200225104704</t>
  </si>
  <si>
    <t>Sharma A., Wakode S., Fayaz F., Khasimbi S., Pottoo F.H., Kaur A.</t>
  </si>
  <si>
    <t>An overview of piperazine scaffold as promising nucleus for different therapeutic targets</t>
  </si>
  <si>
    <t>10.2174/1381612826666200417154810</t>
  </si>
  <si>
    <t>Department of Pharmaceutical Chemistry, Delhi Institute of Pharmaceutical Sciences and Research, Sector-3, MB Road, Pushp Vihar, New Delhi, 110017, India; Department of Pharmacology, College of Clinical Pharmacy, Imam Abdulrahman Bin Faisal University, P.O. BOX 1982, Dammam, 31441, Saudi Arabia; SGT College of Pharmacy, SGT University, Gurugram, Haryana, India</t>
  </si>
  <si>
    <t>Gupta S., Goyal P., Jain A., Chopra P.</t>
  </si>
  <si>
    <t>Effect of peri-implantitis associated horizontal bone loss on stress distribution around dental implants-A 3D finite element analysis</t>
  </si>
  <si>
    <t>10.1016/j.matpr.2020.04.831</t>
  </si>
  <si>
    <t>Oral Health Sciences Centre, Postgraduate Institute of Medical Education and Research (PGIMER), Chandigarh, 160012, India; Dept. of Mechanical Engineering, University Institute of Engineering AndTechnology, Chandigarh, 160014, India; Dr. Harvansh Singh Judge Institute of Dental Sciences, Chandigarh, 160014, India; Faculty of Dental Sciences, Shree Guru Govind Singh Tricentenary University, Gurgaon, 122006, India</t>
  </si>
  <si>
    <t>Kumar P., Kumar N.</t>
  </si>
  <si>
    <t>10.1016/j.procs.2020.06.041</t>
  </si>
  <si>
    <t>Maharaja Agrasen Institute of Management Studies, Delhi, 110086, India; Shree Guru Gobind Singh Tricentenary University, Gurugram Haryana, 122505, India</t>
  </si>
  <si>
    <t>Shreekrishna H.K., Yatiraj S., Babladi P.</t>
  </si>
  <si>
    <t>Morphometry of greater sciatic notch in gender identification in Hyderabad-Karnataka region of South India</t>
  </si>
  <si>
    <t>10.5958/0974-083X.2020.00060.6</t>
  </si>
  <si>
    <t>Department of Forensic Medicine &amp; Toxicology, DM Wayanad Institute of Medical Sciences, Wayanad, India; Department of Forensic Medicine &amp; Toxicology, Faculty of Medical &amp; Health Sciences, SGT University, Budhera, Gurugram, India; Department of Forensic Medicine &amp; Toxicology, MRMC, Kalburgi, India</t>
  </si>
  <si>
    <t>Loomba P., Wattal C., Chakravarti A., Dutta S., Chabbra M., Kale P., De D., Broor S., Gupta E.</t>
  </si>
  <si>
    <t>Can the March of COVID-19 be Halted</t>
  </si>
  <si>
    <t>Indian Journal of Medical Microbiology</t>
  </si>
  <si>
    <t>10.4103/ijmm.IJMM_20_178</t>
  </si>
  <si>
    <t>Department of Microbiology, G B Pant Hospital, Delhi, India; Department of Clinical Microbiology and Immunology, Sir Ganga Ram Hospital, GRIPMER, Delhi, 110 060, India; Department of Microbiology, FMHS, SGT University, Gurugram, Haryana, India; Atal Bihari Vajpayee Institute of Medical Sciences, Ram Manohar Lohia Hospital, Delhi, India; Department of Clinical Microbiology, Institute of Liver and Biliary Sciences, Delhi, India; Department of Microbiology, Dr. Dangs Lab, Delhi, India; Department of Microbiology, SGT Medical College, Hospital and Research Institute, Delhi, India; Department of Clinical Virology, Institute of Liver and Biliary Sciences, Delhi, India</t>
  </si>
  <si>
    <t>Chakravarti A., Upadhyay S., Bharara T., Broor S.</t>
  </si>
  <si>
    <t>10.4103/ijmm.IJMM_20_138</t>
  </si>
  <si>
    <t>Uppal M., Gautam S., Lakra M.V., Betigeri A.V., Gandhi A., Mondal S.</t>
  </si>
  <si>
    <t>Effect of partial sleep deprivation on neurocognitive functions in female nursing students: An observational study in India</t>
  </si>
  <si>
    <t>10.31782/IJCRR.2020.121411</t>
  </si>
  <si>
    <t>Lady Hardinge Medical College and Associated Hospitals, New Delhi, India; Department of Physiology, Lady Hardinge Medical College and Associated Hospitals, New Delhi, India; Department of Physiology, Manav Rachna Dental College, Surajkund road, Faridabad, Haryana, India; Department of Physiology, SGT University, Budhera, Gurugram, Haryana, India</t>
  </si>
  <si>
    <t>Rajput S., Saini N., Tewari M.</t>
  </si>
  <si>
    <t>Assessment of the effects of stiffness on the seismic behaviour of framed buildings</t>
  </si>
  <si>
    <t>Journal of Critical Reviews</t>
  </si>
  <si>
    <t>10.31838/jcr.07.07.210</t>
  </si>
  <si>
    <t>Department of Civil Engineering, Faculty of Engineering &amp; Technology, SGT University, Gurugram, Haryana  122505, India; Department of Chemistry, Faculty of Engineering &amp; Technology, SGT University, Gurugram, Haryana  122505, India</t>
  </si>
  <si>
    <t>A seasonal study of the decomposition pattern and insects on submerged rabbit carcases</t>
  </si>
  <si>
    <t>Oriental Insects</t>
  </si>
  <si>
    <t>10.1080/00305316.2020.1789009</t>
  </si>
  <si>
    <t>Department of Genetics, Maharshi Dayanand University, Rohtak, India; Department of Forensic Medicine, Pandit Bhagwat Dayal Post Graduate Institute of Medical Sciences, Rohtak, India; Department of Forensic Science, SGT University, Gurugram, India</t>
  </si>
  <si>
    <t>Pal S., Yadav J., Kalra S., Sindhu B.</t>
  </si>
  <si>
    <t>Injury profile in karate athletes- A literature review</t>
  </si>
  <si>
    <t>10.31838/jcr.07.09.211</t>
  </si>
  <si>
    <t>Faculty of Physiotherapy, SGT University, India; School of Physiotherapy, DIPSRU, Delhi, India</t>
  </si>
  <si>
    <t>Singh J.P., Singh S., Dhawan V., Dhaliwal G.S., Gulati P., Kumar R., Singh M.</t>
  </si>
  <si>
    <t>Influence of Surface Treatment and Molding Temperature on Mechanical Properties of Jute/PLA-Based Green Composites</t>
  </si>
  <si>
    <t>10.1007/978-981-15-4059-2_12</t>
  </si>
  <si>
    <t>IKG-PTU Kapurthala, Guru Nanak Dev Engineering College, Ludhiana, 141006, India; Lovely Professional University, Phagwara, 144401, India; Guru Nanak Dev Engineering College, Ludhiana, 141010, India; Shree Guru Gobind Singh Tricentenary University, Gurugram, 122006, India; Intertribal Research and Resource Center, United Tribes Technical College, Bismarck, ND, United States</t>
  </si>
  <si>
    <t>Meel P., Maheshwari M., Arora B., Malhotra V., Chakravarti A., Broor S., Meel M., Kaur K.P.</t>
  </si>
  <si>
    <t>Phenotypic detection of metallo-β-lactamase mediated carbapenem resistance in gram negative bacilli of family enterobacteriaceae in a tertiary care hospital in north India</t>
  </si>
  <si>
    <t>10.31838/JCR.07.03.64</t>
  </si>
  <si>
    <t>Department of Microbiology, SGT Medical College and Hospital, Gurugram, Haryana, India</t>
  </si>
  <si>
    <t>Yadav M., Grewal M.S., Arya A., Arora A., Thapak G.</t>
  </si>
  <si>
    <t>Anesthetic success using different volumes of articaine for inferior alveolar nerve block in symptomatic irreversible pulpitis: A randomized, double-blind study</t>
  </si>
  <si>
    <t>10.5005/jp-journals-10015-1692</t>
  </si>
  <si>
    <t>Department of Conservative Dentistry and Endodontics, PDM Dental College and Research Institute, Bahadurgarh, Haryana, India; Department of Conservative Dentistry and Endodontics, Faculty of Dental Sciences, SGT University, Gurgaon, Haryana, India</t>
  </si>
  <si>
    <t>Dogra S., Goyal V., Singh N., Bhola M., Gupta A., Garg S.</t>
  </si>
  <si>
    <t>Avminimally invasive technique of masking nonpitted fluorosis on young permanent incisors: A clinical trial</t>
  </si>
  <si>
    <t>10.5005/jp-journals-10015-1702</t>
  </si>
  <si>
    <t>Department of Pediatric and Preventive Dentistry, Faculty of Dental Sciences, SGT University, Gurugram, Haryana, India; Department of Pediatric and Preventive Dentistry, Surendera Dental College and Research Institute, Sri Ganganagar, Rajasthan, India; Department of Pediatric and Preventive Dentistry, Faculty of Dental Sciences, Desh Bhagat University, Mandi Gobindgarh, Punjab, India; Department of Pedodontics and Preventive Dentistry, Dasmesh Institute of Research and Dental Sciences, FaridkotPunjab, India</t>
  </si>
  <si>
    <t>Phukela S.S., Malhotra P., Setya G., Yadav B., Madan R., Ritwal P.</t>
  </si>
  <si>
    <t>Comparison of adaptation of acrylic resin cured by injection molded technique or microwave energy: An in vitro study</t>
  </si>
  <si>
    <t>10.5005/jp-journals-10015-1690</t>
  </si>
  <si>
    <t>Department of Prosthodontics, Faculty of Dental Sciences, SGT University, Gurgaon, Haryana, India; Department Of Conservative Dentistry, Faculty of Dental Sciences, SGT University, Gurgaon, Haryana, India</t>
  </si>
  <si>
    <t>Himani, Kumar R., Karunanand B., Datta S.K.</t>
  </si>
  <si>
    <t>Association of vitamin d receptor (VDR) gene polymorphism with blood lead levels in occupationally lead-exposed male battery workers in Delhi – National capital region, India</t>
  </si>
  <si>
    <t>Department of Biochemistry, All India Institute of Medical Sciences, Rishikesh, Uttarakhand  249 203, India; Department of Biochemistry, SGT Medical College &amp; Research institute, Gurugram, Haryana  122 505, India; Department of Lab Medicine, All India Institute of Medical Sciences, New Delhi, Delhi  110 029, India</t>
  </si>
  <si>
    <t>Yadav M.</t>
  </si>
  <si>
    <t>Design and optimization of microparticulate reservoir matrices for combination therapy</t>
  </si>
  <si>
    <t>International Journal of Applied Pharmaceutics</t>
  </si>
  <si>
    <t>10.22159/ijap.2020v12i3.36614</t>
  </si>
  <si>
    <t>SGT College of Pharmacy, SGT University, Gurugram, Haryana, India</t>
  </si>
  <si>
    <t>Saini K., Chopra P., Sheokand V.</t>
  </si>
  <si>
    <t>Journey of platelet concentrates: A review</t>
  </si>
  <si>
    <t>Biomedical and Pharmacology Journal</t>
  </si>
  <si>
    <t>10.13005/bpj/1875</t>
  </si>
  <si>
    <t>Department of Periodontology, SGT University, Gurugram, India</t>
  </si>
  <si>
    <t>Koval K.W., Lindquist B., Gennosa C., Mahadevan A., Niknam K., Patil S., Ramana Rao G.V., Strehlow M.C., Newberry J.A.</t>
  </si>
  <si>
    <t>PLoS ONE</t>
  </si>
  <si>
    <t>10.1371/journal.pone.0229954</t>
  </si>
  <si>
    <t>Department of Emergency Medicine, Medical University of South Carolina, Charleston, SC, United States; Department of Emergency Medicine, Stanford University School of Medicine, Palo Alto, CA, United States; College of Medicine, Medical University of South Carolina, Anderson, SC, United States; University of San Diego, San Diego, CA, United States; National Reference Simulation Centre, SGT University, Budhera, Gurugram, Haryana, India; GVK Emergency Management and Research Institute, Devar Yamzal, Secunderabad, Telangana, India</t>
  </si>
  <si>
    <t>Yadav A., Gulia G., Yadav B.</t>
  </si>
  <si>
    <t>Development of mulberry enriched fruit jam by replacing refined sugar with mulberry fruit</t>
  </si>
  <si>
    <t>International Journal of Scientific and Technology Research</t>
  </si>
  <si>
    <t>Department of Nutrition &amp; Dietetics, Faculty of Allied Health Sciences, Shree Guru Gobind Singh Tricentenary University, Gurugram, Haryana  122505, India; Amity School of Applied Science, Amity UniversityHaryana  122505, India</t>
  </si>
  <si>
    <t>Sharma L., Garg S., Yadav A.</t>
  </si>
  <si>
    <t>Functional and sensory properties of papads developed with semolina and chia seeds</t>
  </si>
  <si>
    <t>Department of Dietetics and Applied Nutrition, Amity UniversityHaryana, India; SGT University, Gurgaon, India</t>
  </si>
  <si>
    <t>Kumar S., Khushboo, Panwar P., Garg S., Kalra S., Yadav J.</t>
  </si>
  <si>
    <t>Translation and cross-cultural adaptation of spinal cord independence measure version III in Hindi language</t>
  </si>
  <si>
    <t>Annals of Indian Academy of Neurology</t>
  </si>
  <si>
    <t>10.4103/aian.AIAN_240_19</t>
  </si>
  <si>
    <t>Faculty of Physiotherapy, SGT University, Gurugram, Haryana, India</t>
  </si>
  <si>
    <t>Singla M., Aggarwal V., Sinha N.</t>
  </si>
  <si>
    <t>External root surface temperature changes during high-temperature injectable thermoplasticized root canal obturation in simulated immature teeth</t>
  </si>
  <si>
    <t>Saudi Endodontic Journal</t>
  </si>
  <si>
    <t>10.4103/sej.sej_61_19</t>
  </si>
  <si>
    <t>Department of Conservative Dentistry and Endodontics, SGT Dental College, Gurgaon, Haryana, India; Department of Conservative Dentistry and Endodontics, Faculty of Dentistry, Jamia Millia Islamia, New Delhi, 110 024, India; Private Practitioner, Dentsitry Redefined, New Delhi, India</t>
  </si>
  <si>
    <t>Himani, Kumar R., Ansari J.A., Mahdi A.A., Sharma D., Karunanand B., Datta S.K.</t>
  </si>
  <si>
    <t>10.1007/s12291-018-0797-z</t>
  </si>
  <si>
    <t>Department of Biochemistry, SGT Medical College &amp; Research Institute, Gurugram, Haryana, India; Department of Biochemistry, Dr. Baba Saheb Ambedkar Medical College &amp; Hospital, New Delhi, India; Department of Biochemistry, King George’s Medical University, Lucknow, India; Department of Laboratory Medicine, All India Institute of Medical Sciences, Room No. – 09, New Delhi, India</t>
  </si>
  <si>
    <t>Studies on microstructure, residual stress, electrical and magnetic properties of nano-crystalline Ni-Cu alloy films deposited by DC magnetron co-sputtering</t>
  </si>
  <si>
    <t>Materials Research Express</t>
  </si>
  <si>
    <t>10.1088/2053-1591/ab55f2</t>
  </si>
  <si>
    <t>Department of Physics, Faculty of Sciences, Shree Guru Gobind Singh Tricentenary University Gurugram, Delhi-NCR, India</t>
  </si>
  <si>
    <t>Sethi B., Sahdev A.K., Purwar S.</t>
  </si>
  <si>
    <t>Development, optimization characterization and in vitro study of rosmarinic acid phytovesicles</t>
  </si>
  <si>
    <t>10.5958/0974-360X.2019.00905.3</t>
  </si>
  <si>
    <t>Faculty of SGT College of Pharmacy, Department of Pharmaceutics, SGT University Budhera, Gurugram, Haryana  122505, India; Faculty of GNIT College of Pharmacy, Greater Noida, Uttar Pradesh  201306, India</t>
  </si>
  <si>
    <t>Luthra S., Grover H., Singh A., Lall A., Masamatti S.</t>
  </si>
  <si>
    <t>10.4103/jisp.jisp_639_18</t>
  </si>
  <si>
    <t>Eastman Dental College, UCL, London, United Kingdom; Department of Periodontics and Oral Implantology, SGT Dental College, 14, Birch Street, Malibu Towne, Sector-47, Gurugram, Haryana, 122018, India; Department of Biochemistry, SGT Medical College, Gurugram, Haryana, India</t>
  </si>
  <si>
    <t>Acharya S., Ullah A., Godhi B., Setya G., Phukela S., Singh B.</t>
  </si>
  <si>
    <t>10.4103/jpbs.JPBS_264_18</t>
  </si>
  <si>
    <t>Department of Pediatric and Preventive Dentistry, Institute of Dental Sciences, SOA (Deemed to Be University), Bhubaneswar, Odisha, 751003, India; Department of Dental Surgery, G.S.V.M Medical College, Kanpur, Uttar Pradesh, India; Department of Pediatric and Preventive Dentistry, JSS Dental College and Hospital, JSS Academy of Higher Education and Research, SS Nagar, Mysuru, Karnataka, India; Department of Conservative Dentistry and Endodontics, Faculty of Dental Sciences, S.G.T University, Gurugram, Haryana, India; Department of Prosthodontics, Faculty of Dental Sciences, S.G.T University, Gurugram, Haryana, India</t>
  </si>
  <si>
    <t>Thakur S.</t>
  </si>
  <si>
    <t>A study of student satisfaction in the different university (Covering the area of DELHI NCR)</t>
  </si>
  <si>
    <t>Commerce and Management, SGT University, Gurugram, Haryana, India</t>
  </si>
  <si>
    <t>Design of multiband circularly/linearly polarized antenna for multiple wireless (WWAN/Bluetooth/WiMAX/WLAN/Downlink Satellite System)</t>
  </si>
  <si>
    <t>International Journal of Microwave and Wireless Technologies</t>
  </si>
  <si>
    <t>10.1017/S1759078719000692</t>
  </si>
  <si>
    <t>Department of Electronics and Communication Engineering, SGT University, Gurugram, Haryana, India</t>
  </si>
  <si>
    <t>Monga J., Sharma Y., Mishra G., Patel M.</t>
  </si>
  <si>
    <t>10.1007/s12070-017-1241-z</t>
  </si>
  <si>
    <t>Department of ENT, SGT Medical College, Hospital &amp; Research Institute, Budhera, Gurugram, 122505, India; Department of ENT, Shree Krishna Hospital and Pramukhswami Medical College, Karamsad, India; ENT Hospital, Doctor House, Anand, India</t>
  </si>
  <si>
    <t>10.1007/s12070-017-1179-1</t>
  </si>
  <si>
    <t>Faculty of Dental Sciences, SGT University, Farukhnagar road, Budhera, Gurgaon, Haryana, India</t>
  </si>
  <si>
    <t>Prakash R., Aggarwal N., Jose N.</t>
  </si>
  <si>
    <t>The primary care companion for CNS disorders</t>
  </si>
  <si>
    <t>10.4088/PCC.19m02464</t>
  </si>
  <si>
    <t>Department of Psychiatry, Ayushman Hospital, Dwarka, New Delhi, India; Department of Psychiatry, Lady Hardinge Medical College, Cannaught Pl, New Delhi, Delhi  110001, India; Department of Psychiatry, Lady Hardinge Medical College, New Delhi, India; Department of Psychiatry, SGT Medical College, Hospital and Research Institute, Gurgaon, India</t>
  </si>
  <si>
    <t>10.1080/20469047.2019.1641004</t>
  </si>
  <si>
    <t>Department of Pediatrics, Shree Guru Gobind Singh Tricentenary Medical College, Hospital and Research Institute, India</t>
  </si>
  <si>
    <t>Bhasin H., Kohli C.</t>
  </si>
  <si>
    <t>10.1080/20469047.2019.1581462</t>
  </si>
  <si>
    <t>Department of Pediatrics, Shree Guru Gobind Singh Tricentenary Medical College, Delhi, India; Department of Community Medicine, Geetanjali Medical College and Hospital, Udaipur, India</t>
  </si>
  <si>
    <t>Kumar M., Choudhary S.</t>
  </si>
  <si>
    <t>Age estimation using pulp tooth area ratio in North Indian population</t>
  </si>
  <si>
    <t>10.4103/jiaomr.jiaomr_148_19</t>
  </si>
  <si>
    <t>Department of Oral Medicine and Radiology, SGT University, Gurugram, Haryana, 127021, India; Department of Pedodontics and Preventive Dentistry, SGT University, Gurugram, Haryana, India</t>
  </si>
  <si>
    <t>Kaul C., Kumar N., Sharma M.</t>
  </si>
  <si>
    <t>2019 3rd International Conference on Recent Developments in Control, Automation and Power Engineering, RDCAPE 2019</t>
  </si>
  <si>
    <t>10.1109/RDCAPE47089.2019.8979010</t>
  </si>
  <si>
    <t>SGT University, Department of Computer Science Engineering, Gurugram, India; Electronics and Communication Engg., SGT University, Gurugram, India; Chitkara University Institute of Engineering and Technology, Chitkara University, Punjab, India</t>
  </si>
  <si>
    <t>Gupta S., Rani S., Dixit A.</t>
  </si>
  <si>
    <t>10.1109/RDCAPE47089.2019.8979084</t>
  </si>
  <si>
    <t>SRM-IST, NCR Campus, Modi Nagar, India; SGT University, Gurugram, India; Quantum University, Roorkee, India</t>
  </si>
  <si>
    <t>Sharma D.K., Singh N.K., Goyal A., Gupta J.K., Yadav H.N.</t>
  </si>
  <si>
    <t>Role of testosterone in swimming exercise-induced analgesia in rats</t>
  </si>
  <si>
    <t>10.5530/ijper.53.4.130</t>
  </si>
  <si>
    <t>SGT College of Pharmacy, SGT University, Gurugram, Haryana, India; Institute of Pharmaceutical Research, GLA University, Mathura, Uttar Pradesh, India; All India Institute of Medical Sciences, Gautam Nagar, Ansari Nagar East, New Delhi, India</t>
  </si>
  <si>
    <t>Yadav J.S., Dabas N., Bhargava A., Malhotra P., Yadav B., Sehgal M.</t>
  </si>
  <si>
    <t>The Journal of Indian Prosthodontic Society</t>
  </si>
  <si>
    <t>10.4103/jips.jips_120_19</t>
  </si>
  <si>
    <t>Department of Prosthodontics, Faculty of Dental Sciences, SGT University, Gurgaon, Haryana, India; Department of Prosthodontics, ITS Dental College, Greater Noida, Uttar Pradesh, India</t>
  </si>
  <si>
    <t>Yadav P., Dabas N., Phukela S.S., Malhotra P., Drall S., Ritwal P.K.</t>
  </si>
  <si>
    <t>10.4103/jips.jips_103_19</t>
  </si>
  <si>
    <t>Department of Prosthodontics, Crown and Bridge and Implantology, Faculty of Dental Sciences, SGT University, Gurugram, Haryana, India</t>
  </si>
  <si>
    <t>Sharma K., Karmakar A., Sharma M., Chauhan A., Bansal S., Hooda M., Kumar S., Gupta N., Singh A.K.</t>
  </si>
  <si>
    <t>Reconfigurable dual notch band antenna on Si-substrate integrated with RF MEMS SP4T switch for GPS, 3G, 4G, bluetooth, UWB and close range radar applications</t>
  </si>
  <si>
    <t>AEU - International Journal of Electronics and Communications</t>
  </si>
  <si>
    <t>10.1016/j.aeue.2019.152873</t>
  </si>
  <si>
    <t>Department of Electronics and Communication Engineering, Punjab Engineering College (Deemed to be University), Sector-12, Chandigarh, India; Department of AMNSD, Semiconductor Laboratory, Mohali, 110017, India; Department of Electronics &amp; Communication Engineering, SGT University GurgaonHaryana  121003, India; Department of Applied Sciences, Punjab Engineering College (Deemed to be University), Sector-12, Chandigarh, India</t>
  </si>
  <si>
    <t>International Journal of Biological Macromolecules</t>
  </si>
  <si>
    <t>10.1016/j.ijbiomac.2019.06.188</t>
  </si>
  <si>
    <t>Department of Pharmaceutics, SGT College of Pharmacy, SGT University, Budhera, Gurugram, Haryana  122505, India; Pharmacy College Saifai, Uttar Pradesh University of Medical Sciences, Saifai, Etawah, Uttar Pradesh  206130, India</t>
  </si>
  <si>
    <t>Kumar D., Chaudhary S., Kumar V.V.K.S.</t>
  </si>
  <si>
    <t>Finite element analysis for coupled time-fractional nonlinear diffusion system</t>
  </si>
  <si>
    <t>Computers and Mathematics with Applications</t>
  </si>
  <si>
    <t>10.1016/j.camwa.2019.03.036</t>
  </si>
  <si>
    <t>Department of Mathematics, Indian Institute of Technology, Delhi, India; Department of Mathematics, SGT University, Gurugram, Haryana, India</t>
  </si>
  <si>
    <t>Bisht A., Kumar A.</t>
  </si>
  <si>
    <t>Estimating Volatility in Prices of Pulses in India: An Application of Garch Model</t>
  </si>
  <si>
    <t>10.30954/0424-2513.3.2019.6</t>
  </si>
  <si>
    <t>Faculty of Agricultural Sciences, SGT University, Budhera, Haryana, Gurugram, 122505, India; Department of Agricultural Economics, GBPUA&amp;T, Uttarakhand, Pantnagar, 263145, India</t>
  </si>
  <si>
    <t>2019 International Conference on Computing, Power and Communication Technologies, GUCON 2019</t>
  </si>
  <si>
    <t>Chitkara University, Chitkara University Institute of Engineering and Technology, Punjab, India; SGT University, Electronics Communication Engg., Gurugram, India</t>
  </si>
  <si>
    <t>Yadav T., Chopra P., Kapoor S.</t>
  </si>
  <si>
    <t>Association between chronic periodontitis and oral health-related quality of life in Indian adults</t>
  </si>
  <si>
    <t>10.4103/jioh.jioh_50_19</t>
  </si>
  <si>
    <t>Department of Periodontics, Faculty of Dental Sciences, Shree Guru Gobind Singh Tricentenary University (SGT University), Gurugram, Haryana  122505, India</t>
  </si>
  <si>
    <t>Grover N., Jameel S., Dhiman V.</t>
  </si>
  <si>
    <t>Change in attitude among nursing undergraduate students following one-month exposure in a mental healthcare setting</t>
  </si>
  <si>
    <t>Indian Journal of Psychological Medicine</t>
  </si>
  <si>
    <t>10.4103/IJPSYM.IJPSYM_342_18</t>
  </si>
  <si>
    <t>Department of Clinical Psychology, Institute of Human Behaviour and Allied Sciences, Delhi, India; Department of Clinical Psychology, SGT University and Hospital, Gurugram, Haryana, India; Department of Psychiatry, All India Institute of Medical Sciences, Rishikesh, Uttarakhand, India</t>
  </si>
  <si>
    <t>Saini V.</t>
  </si>
  <si>
    <t>10.1080/03014460.2019.1677773</t>
  </si>
  <si>
    <t>Department of Forensic Medicine and Toxicology, Institute of Medical Sciences, Banaras Hindu University, Varanasi, India; Department of Forensic Science, Faculty of Science, SGT University, Gurgaon, Haryana, India</t>
  </si>
  <si>
    <t>Khan S.A., Asiri A.M., Al-Ghamdi N.S.M., Asad M., Zayed M.E.M., Elroby S.A.K., Aqlan F.M., Wani M.Y., Sharma K.</t>
  </si>
  <si>
    <t>Microwave assisted synthesis of chalcone and its polycyclic heterocyclic analogues as promising antibacterial agents: In vitro, in silico and DFT studies</t>
  </si>
  <si>
    <t>10.1016/j.molstruc.2019.04.046</t>
  </si>
  <si>
    <t>Department of Chemistry, Faculty of Science, King Abdulaziz University, P.O. Box 80203, Jeddah, 21589, Saudi Arabia; Center of Excellence for Advanced Materials Research (CEAMR), King Abdulaziz University, P.O. Box 80203, Jeddah, 21589, Saudi Arabia; Chemistry Department, Faculty of Science, University of Jeddah, P.O. Box 80327, Jeddah, 21589, Saudi Arabia; Chemistry Department, Faculty of Science, Benisuief University, Benisuief, Egypt; Department of Chemistry, Faculty of Sciences, Shree Guru Gobind Singh Tricentenary University, Gurugram, 122505, India</t>
  </si>
  <si>
    <t>Sharma S., Devi A.M.</t>
  </si>
  <si>
    <t>Assess knowledge and practice regarding partograph among staff nurses: Pre experimental study</t>
  </si>
  <si>
    <t>Indian Journal of Public Health Research and Development</t>
  </si>
  <si>
    <t>10.5958/0976-5506.2019.01933.8</t>
  </si>
  <si>
    <t>Faculty of Nursing, SGT University, Gurugram, Haryana, India</t>
  </si>
  <si>
    <t>Chaudhary A., Singh U., Sawhney M.P.S., Karunanand B., Anand B.K., Singh M.M.P.</t>
  </si>
  <si>
    <t>Estimation of serum fasting insulin in patients with acne vulgaris and compares these values with that in controls</t>
  </si>
  <si>
    <t>10.5958/0976-5506.2019.01964.8</t>
  </si>
  <si>
    <t>Department of Environmental Science, Faculty of Science, SGT University, Gurugram, Haryana, India; Civil Hospital Bhiwani, India; Department of Dermatology &amp; Venereology, SSGT Medical College, Hospital and Research Institute, Gurugram, Haryana, India; Department of Biochemistry, SSGT Medical College, Hospital and Research Institute, Gurugram, Haryana, India; Department of Community Medicine, SSGT Medical College, Hospital and Research Institute, Gurugram, Haryana, India; Air Force Central Medical Establishment, New Delhi, India</t>
  </si>
  <si>
    <t>Dash A.R., Farooque M.U.</t>
  </si>
  <si>
    <t>Technology, trade liberalization, provisional advantage and potentiality of Indian handloom sector: A research during reform period</t>
  </si>
  <si>
    <t>International Journal of Recent Technology and Engineering</t>
  </si>
  <si>
    <t>10.35940/ijrte.B1089.0882S819</t>
  </si>
  <si>
    <t>Faculty of Commerce and Management, SGT University, Gurugram, Haryana, India</t>
  </si>
  <si>
    <t>Selection of materialized views using stochastic ranking based Backtracking Search Optimization Algorithm</t>
  </si>
  <si>
    <t>International Journal of System Assurance Engineering and Management</t>
  </si>
  <si>
    <t>10.1007/s13198-019-00812-x</t>
  </si>
  <si>
    <t>Guru Gobind Singh Indraprastha University, New Delhi, 110078, India; Shree Guru Gobind Singh Tricentenary University, Gurugram, 122505, India</t>
  </si>
  <si>
    <t>Jain N., Garg S., Dhindsa A., Joshi S., Khatria H.</t>
  </si>
  <si>
    <t>Impact of 6% citric acid and endoactivator as irrigation adjuncts on obturation quality and pulpectomy outcome in primary teeth</t>
  </si>
  <si>
    <t>Pediatric Dental Journal</t>
  </si>
  <si>
    <t>10.1016/j.pdj.2019.05.002</t>
  </si>
  <si>
    <t>Department of Pediatric and Preventive Dentistry, Maharishi Markandeshwar College of Dental Sciences and Research, Mullana, Ambala, India; Pediatric and Preventive Dentistry, Sudha Rustagi College of Dental Science and Research, Faridabad, Haryana, India; MMCDSR, Mullana, Ambala, India; Pediatric and Preventive Dentistry, Swami Devi Dyal Hospital and Dental College, Barwala, India; Department of Pediatric and Preventive Dentistry, SGT Dental College Hospital and Research Institute, Gurgaon, India; Department of Orthodontics and Dentofacial Orthopedics, Maharishi Markandeshwar College of Dental Sciences and Research, Mullana, Ambala, India</t>
  </si>
  <si>
    <t>Paul M.A., Khan W.</t>
  </si>
  <si>
    <t>Community Mental Health Journal</t>
  </si>
  <si>
    <t>10.1007/s10597-018-0253-9</t>
  </si>
  <si>
    <t>Clinical Psychology, Institute of Mental Health &amp; Neurosciences, Government Medical College, Srinagar, 190003, India; Shree Guru Gobind Singh Tricentenary University, Gurgaon Delhi-NCR, India</t>
  </si>
  <si>
    <t>Sharma M., Awasthi Y.K., Singh H.</t>
  </si>
  <si>
    <t>CPW-fed triple high rejection notched UWB and X-band antenna on silicon for imaging and wireless applications</t>
  </si>
  <si>
    <t>International Journal of Electronics</t>
  </si>
  <si>
    <t>10.1080/00207217.2019.1570553</t>
  </si>
  <si>
    <t>Department of Electronics &amp; Communication Engineering, SGT University, Gurugram, India; Department of Electronics &amp; Communication Engineering, Antenna Measurement &amp; Fabrication Laboratory, Manav Rachna University, Faridabad, India; Department of Electronic Science, University of Delhi, New Delhi, India</t>
  </si>
  <si>
    <t>Investigating gastroprotective potential of liquisolid curcumin against the role of endogenous aggressive factors and oxidative stress markers</t>
  </si>
  <si>
    <t>10.5530/ijper.53.3.85</t>
  </si>
  <si>
    <t>Department of Pharmaceutics, SGT College of Pharmacy, Shree Guru Gobind Singh Tricentenary University-Gurugram, Badli Road, Gurugram, Haryana, India; College of Pharmacy Saifai, Uttar Pradesh University of Medical Sciences, Saifai, Etawah, Uttar Pradesh, India</t>
  </si>
  <si>
    <t>Kapil M., Sharma M.</t>
  </si>
  <si>
    <t>Minitaurized reconfigurable multiband antennas for GPS, UMTS, WiMAX &amp; WLAN wireless applications</t>
  </si>
  <si>
    <t>10.35940/ijrte.B1080.0782S719</t>
  </si>
  <si>
    <t>Computer Science Engineering, Swami Vivekanand Subharti University, Meerut, India; Department of Electronics and Communication Engineering, SGT University, Gurugram, India</t>
  </si>
  <si>
    <t>Ritwal P.K., Dhull V., Phukela S.S., Malhotra P., Yadav B., Sehgal M.</t>
  </si>
  <si>
    <t>Implant supported overdenture for resorbed mandibular ridge opposing partial fixed prosthesis</t>
  </si>
  <si>
    <t>10.5958/0976-5506.2019.01268.3</t>
  </si>
  <si>
    <t>Department of Prosthodontics, SGT University, Gurugram, India</t>
  </si>
  <si>
    <t>Khan S.A., Asiri A.M., Basisi H.M., Asad M., Zayed M.E.M., Sharma K., Wani M.Y.</t>
  </si>
  <si>
    <t>Bioorganic Chemistry</t>
  </si>
  <si>
    <t>10.1016/j.bioorg.2019.102968</t>
  </si>
  <si>
    <t>Chemistry Department, Faculty of Science, King Abdulaziz University, P.O. Box 80203, Jeddah, 21589, Saudi Arabia; Center of Excellence for Advanced Materials Research (CEAMR), King Abdulaziz University, P.O. Box 80203, Jeddah, 21589, Saudi Arabia; Department of Chemistry, Faculty of Sciences, Shree Guru Gobind Singh Tricentenary University, Gurugram, Haryana  122505, India; Chemistry Department, Faculty of Science, University of Jeddah, P.O. Box 80327, Jeddah, 21589, Saudi Arabia</t>
  </si>
  <si>
    <t>Kashyap S., Rao P.B., Mishra P., Supriya S.</t>
  </si>
  <si>
    <t>Antioxidant poteintial and activity of aerial parts of eight medicinal plants of Uttarakhand, India</t>
  </si>
  <si>
    <t>Bangladesh Journal of Botany</t>
  </si>
  <si>
    <t>10.3329/BJB.V48I2.47548</t>
  </si>
  <si>
    <t>Department of Biological Sciences, College of Basic Sciences and Humanities, Uttarakhand, India; College of Agriculture, Powarkheda, India; Faculty of Agricultural Sciences, SGT University, Gurgaon, Haryana, 122006, India</t>
  </si>
  <si>
    <t>Malhotra V.L., Singh V., Rao J.K.D., Yadav S., Gupta P., Shyam R., Kirti S.</t>
  </si>
  <si>
    <t>Journal of the Korean Association of Oral and Maxillofacial Surgeons</t>
  </si>
  <si>
    <t>10.5125/jkaoms.2019.45.3.129</t>
  </si>
  <si>
    <t>Department of Dentistry, Shaheed Hasan Khan Mewati (SHKM), Govt. Medical College, Mewat, India; Department of Oral and Maxillofacial Surgery, Post Graduate Institute of Medical Sciences (PGIMS), Rohtak, India; Department of Oral and Maxillofacial Surgery, SGT Dental College &amp; Hospitals, Gurgaon, India; Department of Dentistry, BPS Govt. Medical College for Women, Sonepat, India; Department of Dentistry, Government Medical College, Bharatpur, India</t>
  </si>
  <si>
    <t>Effect of substrate temperature on surface morphology and optical properties of sputter deposited nanocrystalline nickel oxide films</t>
  </si>
  <si>
    <t>10.1088/2053-1591/ab2af2</t>
  </si>
  <si>
    <t>Kaushik V., Dhir S.</t>
  </si>
  <si>
    <t>Non-conformance in apparels: exploring online fashion retail in India</t>
  </si>
  <si>
    <t>Journal of Fashion Marketing and Management</t>
  </si>
  <si>
    <t>10.1108/JFMM-05-2018-0067</t>
  </si>
  <si>
    <t>Shree Guru Gobind Singh Tricentenary University, Gurugram, India; Department of Management Studies, Indian Institute of Technology New Delhi, New Delhi, India</t>
  </si>
  <si>
    <t>Behera C., Chauhan M., Sikary A.K.</t>
  </si>
  <si>
    <t>Body coloration artifacts encountered at medicolegal autopsy in India</t>
  </si>
  <si>
    <t>American Journal of Forensic Medicine and Pathology</t>
  </si>
  <si>
    <t>10.1097/PAF.0000000000000468</t>
  </si>
  <si>
    <t>Department of Forensic Medicine, All India Institute of Medical Sciences, New Delhi, India; Department of Forensic Medicine, Faculty of Medicine and Health Sciences, SGT University, Chandu Budhera, Gurugram, Haryana, India; Department of Forensic Medicine, ESIC Medical College, Faridabad, Haryana, India</t>
  </si>
  <si>
    <t>Saini C.P., Kumar S., Dangi A., Shankar K.T.</t>
  </si>
  <si>
    <t>Unsought product buying: Empirical study on determinants of health insurance plan buying</t>
  </si>
  <si>
    <t>10.5958/0976-5506.2019.01506.7</t>
  </si>
  <si>
    <t>Faculty of Commerce and Management, SGT University, Gurugram, India; School of Banking, Financial Services and Insurance, Symbiosis University of Applied Sciences, Indore, India; Faculty of Commerce and Management, SGT University, Gurugram, India</t>
  </si>
  <si>
    <t>Bodwal J., Kumar Sikary A., Chauhan M., Behera C.</t>
  </si>
  <si>
    <t>The Medico-legal journal</t>
  </si>
  <si>
    <t>10.1177/0025817218789826</t>
  </si>
  <si>
    <t>Department of Forensic Medicine, DDU Hospital, New Delhi, India; Department of Forensic Medicine, ESIC Medical College, Faridabad, India; Faculty of Medicine and Health Sciences, Department of Forensic Medicine, SGT University, Chandu Budhera, India; Department of Forensic Medicine, All India Institute of Medical Sciences, New Delhi, India</t>
  </si>
  <si>
    <t>Kumar A., Gulati V., Kumar P., Singh H.</t>
  </si>
  <si>
    <t>Forming force in incremental sheet forming: a comparative analysis of the state of the art</t>
  </si>
  <si>
    <t>Journal of the Brazilian Society of Mechanical Sciences and Engineering</t>
  </si>
  <si>
    <t>10.1007/s40430-019-1755-2</t>
  </si>
  <si>
    <t>Department of Mechanical Engineering, K R Mangalam University, Gurugram, Haryana  122103, India; Faculty of Engineering and Technology, Shree Guru Gobind Singh Tricentenary University, Gurugram, India; Department of Mechanical Engineering, Guru Jambheshwar University of Science and Technology, Hisar, Haryana  125001, India; Department of Mechanical Engineering, National Institute of Technology, Kurukshetra, Haryana  136119, India</t>
  </si>
  <si>
    <t>Sharma V., Sharda S., Sharma N., Katyal S.C., Sharma P.</t>
  </si>
  <si>
    <t>Chemical ordering and electronic properties of lone pair chalcogenide semiconductors</t>
  </si>
  <si>
    <t>Progress in Solid State Chemistry</t>
  </si>
  <si>
    <t>10.1016/j.progsolidstchem.2019.04.001</t>
  </si>
  <si>
    <t>Department of Physics and Materials Science, Jaypee University of Information Technology, Waknaghat, Solan, H.P  173234, India; Faculty of Physical Sciences, Shree Guru Gobind Singh Tricentenary University, Gurugram, Haryana, India; Department of Physics, Jaypee Institute of Information Technology, Noida, India</t>
  </si>
  <si>
    <t>Superwideband Monopole Reconfigurable Antenna with Triple Notched Band Characteristics for Numerous Applications in Wireless System</t>
  </si>
  <si>
    <t>10.1007/s11277-019-06199-z</t>
  </si>
  <si>
    <t>Compact multiband planar monopole antenna for Bluetooth, LTE, and reconfigurable UWB applications including X-band and Ku-band wireless communications</t>
  </si>
  <si>
    <t>International Journal of RF and Microwave Computer-Aided Engineering</t>
  </si>
  <si>
    <t>10.1002/mmce.21668</t>
  </si>
  <si>
    <t>Department of Electronics &amp; Communication Engineering, SGT University, Gurugram, Haryana, India; Antenna Fabrication &amp; Measurement Laboratory, Electronics &amp; Communication Engineering, Manav Rachna University, Faridabad, Haryana, India; Department of Electronics, University of Delhi, Delhi, India</t>
  </si>
  <si>
    <t>2019 6th International Conference on Signal Processing and Integrated Networks, SPIN 2019</t>
  </si>
  <si>
    <t>10.1109/SPIN.2019.8711710</t>
  </si>
  <si>
    <t>SITE, Swami Vivekanand Subharti University, Meerut, Uttar Pradesh, India; Department of Electronics Communication Engineering, SGT University, Gurugram, India</t>
  </si>
  <si>
    <t>Shakir, Sharma M.</t>
  </si>
  <si>
    <t>10.1109/SPIN.2019.8711637</t>
  </si>
  <si>
    <t>Department of Electrical Electronics Engineering, SGT University, Gurugram, India; Department of Electronics Communication Engineering, SGT University, Gurugram, India</t>
  </si>
  <si>
    <t>Sharma M., Awasthi Y.K., Kaul C.</t>
  </si>
  <si>
    <t>10.1109/SPIN.2019.8711693</t>
  </si>
  <si>
    <t>Department of Electronics Communication Engineering, SGT University, Gurugram, India; Department of Electronics Communication Engineering, MRU MRIIRS, Faridabad, India</t>
  </si>
  <si>
    <t>10.1109/SPIN.2019.8711606</t>
  </si>
  <si>
    <t>Department of Electronics Communication Engineering, KR Mangalam University, Gurugram, India; Department of Electronics Communication Engineering, SGT University, Gurugram, India</t>
  </si>
  <si>
    <t>Rawre J., Dhawan B., Khanna N., Sreenivas V., Broor S., Chaudhry R.</t>
  </si>
  <si>
    <t>Indian Journal of Medical Research</t>
  </si>
  <si>
    <t>10.4103/ijmr.IJMR_1171_17</t>
  </si>
  <si>
    <t>Department of Microbiology, All India Institute of Medical Sciences, New Delhi, 110 029, India; Department of Dermatology and Venereology, All India Institute of Medical Sciences, New Delhi, India; Department of Biostatistics, All India Institute of Medical Sciences, New Delhi, India; Department of Microbiology, SGT Medical College, Gurugram, India</t>
  </si>
  <si>
    <t>Carbohydrate-to-hydrogen production technologies: A mini-review</t>
  </si>
  <si>
    <t>Renewable and Sustainable Energy Reviews</t>
  </si>
  <si>
    <t>10.1016/j.rser.2019.01.054</t>
  </si>
  <si>
    <t>Department of Chemistry, Faculty of Physical Sciences, Shree Guru Gobind Singh Tricentenary University, Gurugram, Haryana  122505, India</t>
  </si>
  <si>
    <t>Kapoor V., Gupta A., Arya V.</t>
  </si>
  <si>
    <t>10.4103/1319-2442.261332</t>
  </si>
  <si>
    <t>Department of Pedodontics and Preventive Dentistry, SGT University Gurgaon, Gurgaon, Haryana, India</t>
  </si>
  <si>
    <t>Anand B.K., Marwaha M.P.S., Agrawal S., Singh D., Jaiswal S., Srivastava S.K.</t>
  </si>
  <si>
    <t>Risk indicators for periodontal diseases and tooth loss among rural &amp; urban population in northern india-distt. Bakshi ka talab: An epidemiological survey</t>
  </si>
  <si>
    <t>10.5958/0976-5506.2019.00692.2</t>
  </si>
  <si>
    <t>Department of Community Medicine, SGT Medical College, Gurugram, India; Air Force Central Medical Establishment, New Delhi, India; Air Force Station, BKT, Bakshi Ka Talab, India; Deptt of Oral Medicine and Radiology, Chandra Dental College &amp; Hospital, India; Department of Biochemistry, Lam Manohar Lohia, Lucknow, India; Department of Pharmacology, Government Medical College, Badaun, India</t>
  </si>
  <si>
    <t>Jain A., Anand B.K., Marwaha M.P.S., Srivastava S.K., Chaudhary A., Jaiswal S.</t>
  </si>
  <si>
    <t>A study of prevalence of diabetes mellitus and its risk factors in the urban slum population of Gurugram</t>
  </si>
  <si>
    <t>10.5958/0976-5506.2019.00679.X</t>
  </si>
  <si>
    <t>Department of Community Medicine, SGT Medical College, Gurugram, India; Air Force Central Medical Establishment, New Delhi, India; Department of Pharmacology, Government Medical College, Badaun, U.P., India; Department of Environmental Science, SGT University, Gurugram, India; Department of Biochemistry, Ram Manohar Lohia, Lucknow, India</t>
  </si>
  <si>
    <t>Marwaha M.P.S., Singh M.V., Vaidya R., Anand B.K., Chowdhury A.K., Garg R.K.</t>
  </si>
  <si>
    <t>Self-disclosure and quality of relationship amongst spouses of combatants at a forward fighter airbase</t>
  </si>
  <si>
    <t>10.5958/0976-5506.2019.00671.5</t>
  </si>
  <si>
    <t>Air Force Centre Medical Establishment, New Delhi, India; AMC Centre and College, Lucknow, India; Department of Community Medicine, Army Medical College, Delhi, India; Department of Community Medicine, SGT Medical College, Gurugram, India; Department of Psychology, ADAMAS University, Kolkata, India</t>
  </si>
  <si>
    <t>Sheokand V., Chadha V.S., Palwankar P.</t>
  </si>
  <si>
    <t>10.1016/j.jobcr.2018.05.006</t>
  </si>
  <si>
    <t>Department of Periodontology, SGT Dental College, Gurgaon, Haryana, India; Department of Periodontology, Manav Rachna Dental College, Faridabad, Haryana, India</t>
  </si>
  <si>
    <t>Sharma M., Goel A.K.</t>
  </si>
  <si>
    <t>Reconfigurable dual notched band UWB antenna</t>
  </si>
  <si>
    <t>2018 International Conference on Computing, Power and Communication Technologies, GUCON 2018</t>
  </si>
  <si>
    <t>10.1109/GUCON.2018.8674912</t>
  </si>
  <si>
    <t>Electronics and Communication Engineering, SGT University, Gurugram, India; Computer Science Engineering, SGT University, Gurugram, India</t>
  </si>
  <si>
    <t>Bakshi P., Yadav A., Chandra R., Yadav B.</t>
  </si>
  <si>
    <t>Development of a process to prepare milk based dessert using bottle gourd and rice powder</t>
  </si>
  <si>
    <t>10.18805/ajdfr.DR-1375</t>
  </si>
  <si>
    <t>Warner School of Food and Dairy Technology, Sam Higginbottom Institute of Agriculture, Technology and Sciences, Uttar Pradesh, Prayagraj, 211 007, India; Faculty of Allied Health Sciences, Shree Guru Gobind Singh Tricentenary University, Haryana, Gurgaon, 122 505, India; Amity School of Applied Science, Amity University, Haryana, Gurugram, 122 505, India</t>
  </si>
  <si>
    <t>Kumar N., Kumar P., Sharma M.</t>
  </si>
  <si>
    <t>2019 1st International Conference on Signal Processing, VLSI and Communication Engineering, ICSPVCE 2019</t>
  </si>
  <si>
    <t>10.1109/ICSPVCE46182.2019.9092780</t>
  </si>
  <si>
    <t>Electronics &amp; Communication Engg., YMCA University of Science &amp; Technology, Faridabad, India; Department of Electronics &amp; Communication Engineering, SGT University, Gurugram, India</t>
  </si>
  <si>
    <t>Proceedings of the 2019 6th International Conference on Computing for Sustainable Global Development, INDIACom 2019</t>
  </si>
  <si>
    <t>Sgt University, Computer Science Engg., Gurugram, India; Sgt University, Ece, Gurugram, India</t>
  </si>
  <si>
    <t>Phukela S.S., Dabas A., Madan R., Phogat S., Sehgal M., Yadav J.S.</t>
  </si>
  <si>
    <t>Salivary cortisol level; its role in stress induced in patients undergoing dental treatment; an in vivo study</t>
  </si>
  <si>
    <t>10.5958/0976-5506.2019.00478.9</t>
  </si>
  <si>
    <t>Department of Prosthodontics, Faculty of Dental Sciences, SGT University, Gurgaon, India; Department of Orthodontics, Faculty of Dental Sciences, SGT University, Gurgaon, India</t>
  </si>
  <si>
    <t>Goel S., Singh K., Singh B., Grewal S., Dwivedi N., Alqarawi A.A., Abd Allah E.F., Ahmad P., Singh N.K.</t>
  </si>
  <si>
    <t>10.1371/journal.pone.0200669</t>
  </si>
  <si>
    <t>ICAR-National Research centre on Plant Biotechnology, New Delhi, India; Water Technology Centre, Indian Agriculture Research Institute, New Delhi, India; Plant Production Department, College of Food and Agricultural Sciences, King Saud University, Riyadh, Saudi Arabia; Botany and Microbiology Department, College of Science, King Saud University, Riyadh, Saudi Arabia; Department of Botany, S.P. College, Srinagar, Jammu and Kashmir, India; Faculty of Agricultural sciences, SGT (Shree Guru Gobind Singh Tricentenary) University, Gurugram,Haryana, India</t>
  </si>
  <si>
    <t>Chopra P., Kassal J., Masamatti S.S., Grover H.S.</t>
  </si>
  <si>
    <t>10.4103/jisp.jisp_308_18</t>
  </si>
  <si>
    <t>Khurana C., Tandon S., Chand S., Chinmaya B.</t>
  </si>
  <si>
    <t>Journal of Education and Health Promotion</t>
  </si>
  <si>
    <t>10.4103/jehp.jehp_233_18</t>
  </si>
  <si>
    <t>National Oral Health Program, Centre for Dental Education and Research, All India Institute of Medical Sciences, New Delhi, India; Department of Public Health Dentistry, SGT Dental College Hospital and Research Institute, SGT University, Gurgaon, Haryana, India</t>
  </si>
  <si>
    <t>Superwideband Triple Notch Monopole Antenna for Multiple Wireless Applications</t>
  </si>
  <si>
    <t>10.1007/s11277-018-6030-9</t>
  </si>
  <si>
    <t>Thapak G., Arya A., Arora A.</t>
  </si>
  <si>
    <t>Fractured tooth reattachment: A series of two case reports</t>
  </si>
  <si>
    <t>10.4103/endo.endo_140_18</t>
  </si>
  <si>
    <t>Department of Conservative Dentistry and Endodontics, Faculty of Dental Sciences, SGT University, Haryana, Gurgaon, India</t>
  </si>
  <si>
    <t>Pannu A.S., Singh S., Dhawan V.</t>
  </si>
  <si>
    <t>10.1016/j.matpr.2020.02.912</t>
  </si>
  <si>
    <t>Mechanical Engineering Department, Guru Nanak Dev Engineering College, Ludhiana, 141006, India; Guru Nanak Dev Engineering College, Ludhiana, 141006, India; Sgt University, Budhera, Haryana, Distt. Gurugram, India</t>
  </si>
  <si>
    <t>Arya A., Arora A., Thapak G.</t>
  </si>
  <si>
    <t>Retrieval of separated instrument from the root canal using ultrasonics: Report of three cases</t>
  </si>
  <si>
    <t>10.4103/endo.endo_25_18</t>
  </si>
  <si>
    <t>Communication and Computing Systems- Proceedings of the 2nd International Conference on Communication and Computing systems, ICCCS 2018</t>
  </si>
  <si>
    <t>Department of CSE, Dronacharya College of Engineering, Gurugram, Haryana, India; YMCAUST, Faridabad, Haryana, India; ECE, SGT University, Gurugram, India</t>
  </si>
  <si>
    <t>Jangra S., Sharma M., Chakravarti A., Chattopadhya D.</t>
  </si>
  <si>
    <t>Carriage rate of coagulase negative staphylococci in a rural human population with or without companion livestock</t>
  </si>
  <si>
    <t>10.24321/0019.5138.201930</t>
  </si>
  <si>
    <t>Kaur K.</t>
  </si>
  <si>
    <t>Perceived quality and perceived risk relationship between parent brand and its brand extension</t>
  </si>
  <si>
    <t>International Journal on Emerging Technologies</t>
  </si>
  <si>
    <t>Faculty of Commerce &amp; Mangement, SGT University, Gurugram, Haryana, India</t>
  </si>
  <si>
    <t>Arya S., Pilania A., Kumar J.</t>
  </si>
  <si>
    <t>Prevalence of Stafne's Cyst-A retrospective analysis of 18,040 Orthopantomographs in Western India</t>
  </si>
  <si>
    <t>10.4103/jiaomr.jiaomr_188_18</t>
  </si>
  <si>
    <t>Departments of Oral Medicine and Radiology, Vyas Dental College and Hospital, Jodhpur, Rajasthan, 342 001, India; Departments of Oral and Maxillofacial Surgeon, Sardana Hospital and Trauma Centre, Panipat, India; Departments of Oral and Maxillofacial Surgery, SGT University, Gurugram, Haryana, India</t>
  </si>
  <si>
    <t>Jameel S., Shahnawaz M.G., Griffiths M.D.</t>
  </si>
  <si>
    <t>Journal of Behavioral Addictions</t>
  </si>
  <si>
    <t>10.1556/2006.8.2019.57</t>
  </si>
  <si>
    <t>Faculty of Behavioral Sciences, SGT University, Gurugram, India; Department of Psychology, Jamia Millia Islamia, New Delhi, India; Psychology Department, Nottingham Trent University, Nottingham, United Kingdom</t>
  </si>
  <si>
    <t>Dogra S., Gupta A., Nagpal M.</t>
  </si>
  <si>
    <t>Comparative evaluation of prevalence of incipient white spot lesions in visually impaired children of Delhi NCR regionusing Caries Assessment Spectrum and Treatment (CAST) criteria and International Caries Detection and Assessment System II (ICDAS-II) score criteria</t>
  </si>
  <si>
    <t>Pravara Medical Review</t>
  </si>
  <si>
    <t>Department of Pedodontics and Preventive Dentistry, SGT University, Gurgaon, India</t>
  </si>
  <si>
    <t>Ghalaut P.S., Babra M.</t>
  </si>
  <si>
    <t>Writer’s cramp or focal dystonia-case report of a rare neurological disorde</t>
  </si>
  <si>
    <t>10.26452/ijrps.v10i4.1735</t>
  </si>
  <si>
    <t>Department of General medicine, SGT medical college, Hospital and Research Institute, Gurgaon, Haryana, India</t>
  </si>
  <si>
    <t>Arya V., Malhotra V.L., Rao J.D., Kirti S., Malhotra S., Sharma R.S.</t>
  </si>
  <si>
    <t>Reduction in post extraction waiting period for dental implant patients using plasma rich in growth factors: An in vivo study using cone-beam computed tomography</t>
  </si>
  <si>
    <t>10.5125/jkaoms.2019.45.5.285</t>
  </si>
  <si>
    <t>Department of Oral and Maxillofacial Surgery, Faculty of Dental Sciences, SGT University, Gurgaon, India; Department of Dentistry, Shaheed Hasan Khan Mewati (SHKM), Govt. Medical College, Nalhar, Nuh, Mewat, India; Private Clinic, New Delhi, India</t>
  </si>
  <si>
    <t>Kumar N., Pathak D.</t>
  </si>
  <si>
    <t>Synthesis, characterization and biological evaluation of some newer benzimidazole derivatives by mannich reaction</t>
  </si>
  <si>
    <t>SGT College of Pharmacy, SGT University, Vill. Budhera, Gurugram, Haryana, 122 505, India; Pharmacy College, UP Rural University of Medical Sciences, Saifai, Etawah, Uttar Pradesh, 206 130, India</t>
  </si>
  <si>
    <t>Solanki N.</t>
  </si>
  <si>
    <t>Women entrepreneurship: A paradigm shift</t>
  </si>
  <si>
    <t>Humanities and Social Sciences Reviews</t>
  </si>
  <si>
    <t>10.18510/hssr.2019.7157</t>
  </si>
  <si>
    <t>SGT University, Gurugram, Haryana, India</t>
  </si>
  <si>
    <t>Chauhan M., Sunil N., Behera C., Sreenivas M.</t>
  </si>
  <si>
    <t>Electrocution fatalities in the national capital region of India (A retrospective observational analysis of 253 autopsies)</t>
  </si>
  <si>
    <t>10.5958/0974-4614.2019.00011.1</t>
  </si>
  <si>
    <t>SGT University, Chandu Budhera, Gurugram, Haryana, India</t>
  </si>
  <si>
    <t>Mohit C., Behera C., Manmohan S.</t>
  </si>
  <si>
    <t>Incisioning by faith healer complicating fatal septicemia in human cobra bite: Medical science typically deviated by irrational belief</t>
  </si>
  <si>
    <t>10.5958/0974-4614.2019.00016.0</t>
  </si>
  <si>
    <t>Department of Forensic Medicine, Faculty of Medicine and Health Sciences, Shree Guru Gobind Singh Tricentenary University, Chandu Budhera, Gurugram, Haryana, India; Department of Forensic Medicine, All India Institute of Medical Sciences, New Delhi, India; Department of Forensic Medicine, Maharaja Agrasen Medical College, Hisar, Agroha, Haryana, India</t>
  </si>
  <si>
    <t>Arya S., Pilania A., Kumar J., Talnia S.</t>
  </si>
  <si>
    <t>Diagnosis of bilateral parotid enlargement (Sialosis) by sonography: A case report and literature review</t>
  </si>
  <si>
    <t>10.4103/jiaomr.jiaomr_168_18</t>
  </si>
  <si>
    <t>Department of Oral Medicine and Radiology, Vyas Dental College and Hospital, Jodhpur, Rajasthan, 342 001, India; Department of Oral and Maxillofacial Surgeon, Sardana Hospital and Trauma Centre, Panipat, India; Department of Oral and Maxillofacial Surgery, SGT University, Gurugram, India; Department of Oral and Maxillofacial Surgeon, Ambala, Haryana, India</t>
  </si>
  <si>
    <t>Goel S., Grewal S., Singh K., Dwivedi N.</t>
  </si>
  <si>
    <t>Impact of biotechnology and nanotechnology on future bread improvement: An overview</t>
  </si>
  <si>
    <t>Indian Journal of Agricultural Sciences</t>
  </si>
  <si>
    <t>Water Technology Centre, ICAR-IARI, New Delhi, 110 012, India; Faculty of Agricultural Sciences, SGT University, Gurugram, Haryana, India; Water Technology Centre, Indian Agriculture Research Institute, New Delhi, 110012, India; Biotechnology, Guru Jhambeshvar University of Science and Technology, Hisar, Haryana, India</t>
  </si>
  <si>
    <t>Pal Singh M., Gupta A., Singh Sisodia S.</t>
  </si>
  <si>
    <t>Qualitative analysis of gallic acid by HPLC method in different extracts of Terminalia bellerica Roxb. Fruit</t>
  </si>
  <si>
    <t>Fabad Journal of Pharmaceutical Sciences</t>
  </si>
  <si>
    <t>SGT college of pharmacy, SGT University, Gurugram, Haryana, India</t>
  </si>
  <si>
    <t>10.1109/CONFLUENCE.2019.8776904</t>
  </si>
  <si>
    <t>Department of Electronics and Communication Engineering, KR Mangalam University, Gurugram, India; Department of Electronics and Communication Engineering, SGT University, Gurugram, India</t>
  </si>
  <si>
    <t>Sharma M., Kapil M.</t>
  </si>
  <si>
    <t>10.1109/CONFLUENCE.2019.8776902</t>
  </si>
  <si>
    <t>Department of Electronics and Communication Engineering, SGT University, Gurugram, India; Department of Computer Science and Engineering, SGT University, Gurugram, India</t>
  </si>
  <si>
    <t>10.1109/CONFLUENCE.2019.8776991</t>
  </si>
  <si>
    <t>Electronics and Communication Engineering, SGT University, Gurugram, India</t>
  </si>
  <si>
    <t>Kumar M., Mathew S.</t>
  </si>
  <si>
    <t>Visual and tactile design attributes of branded sports shoes</t>
  </si>
  <si>
    <t>Journal of Advanced Research in Dynamical and Control Systems</t>
  </si>
  <si>
    <t>SGT University, Gurugram, India; National Institute of Fashion Technology, Delhi, India</t>
  </si>
  <si>
    <t>Kapoor S., Arora P.</t>
  </si>
  <si>
    <t>Onkologia i Radioterapia</t>
  </si>
  <si>
    <t>Department of Periodontics, SGT Dental College, Gurgaon, India; Department of Oral Medicine and Radiology, Divya Jyoti Institute of Dental Sciences, Modinagar, India</t>
  </si>
  <si>
    <t>Kapoor S.</t>
  </si>
  <si>
    <t>Buccal bifurcation cyst-mimicking a periodontal abscess</t>
  </si>
  <si>
    <t>Department of Periodontics, SGT Dental College, Gurgaon, Haryana, India</t>
  </si>
  <si>
    <t>Molecular Medicine Reports</t>
  </si>
  <si>
    <t>10.3892/mmr.2019.10374</t>
  </si>
  <si>
    <t>Department of Chemistry, Faculty of Physical Sciences, Shree Guru Gobind Singh Tricentenary University, Gurgaon-Badli Road Chandu, Budhera, Gurugram, Haryana  122505, India</t>
  </si>
  <si>
    <t>Krishnan A., Kumar R., Broor S., Gopal G., Saha S., Amarchand R., Choudekar A., Purkayastha D.R., Whitaker B., Pandey B., Narayan V.V., Kabra S.K., Sreenivas V., Widdowson M.-A., Lindstrom S., Lafond K.E., Jain S.</t>
  </si>
  <si>
    <t>Journal of Global Health</t>
  </si>
  <si>
    <t>10.7189/jogh.09.010433</t>
  </si>
  <si>
    <t>All India Institute of Medical Sciences, New Delhi, India; SGT Medical College, Hospital and Research Institute, Gurgaon, India; Influenza Division, US Centers for Disease Control and Prevention- India country office, New Delhi, India; US Centers for Disease Control and Prevention, Atlanta, GA, United States; Division of Global Health Protection, U.S. Centers for Disease Control and Prevention, Nairobi, Kenya</t>
  </si>
  <si>
    <t>Unraveling the mechanism of tricyclic bis-spiroketal formation from diyne diol by DFT study</t>
  </si>
  <si>
    <t>10.2174/1570178616666181130164235</t>
  </si>
  <si>
    <t>Joshi S., Sandhu M., Suma Sogi H.P., Garg S., Dhindsa A.</t>
  </si>
  <si>
    <t>Split-mouth randomised clinical trial on the efficacy of GIC sealant on occlusal surfaces of primary second molar</t>
  </si>
  <si>
    <t>Oral Health and Preventive Dentistry</t>
  </si>
  <si>
    <t>10.3290/j.ohpd.a41979</t>
  </si>
  <si>
    <t>Department of Paediatric and Preventive Dentistry, Faculty of Dental Sciences, SGT Univeristy, Gurugram, Haryana, India; Department of Paediatric and Preventive Dentistry, M.M.C.D.S.R, Maharishi Markandeshwar Deemed University, Mullana, Ambala, India; Department of Paediatric and Preventive Dentistry, Sudha Rastogi Dental College, Faridabad, India; Department of Paediatric and Preventive Dentistry, Swami Devi Dayal Dental College, Barwala, Panchkula, Haryana, India</t>
  </si>
  <si>
    <t>Gupta S., Sabharwal R., Nazeer J., Taneja L., Choudhury B., Sahu S.</t>
  </si>
  <si>
    <t>Annals of African Medicine</t>
  </si>
  <si>
    <t>10.4103/aam.aam_15_18</t>
  </si>
  <si>
    <t>Department of Periodontology and Implantology, MMCDSR, Mullana, Ambala, Haryana, India; Department of Oral Pathology and Microbiology, MMCDSR, Mullana, Ambala, Haryana, India; Department of Oral Pathology and Microbiology, Patna Dental College and Hospital, Patna, India; Department of Oral Medicine and Radiology, SGT Dental College and Research Institute, Gurugram, Haryana, India; Department of Oral Medicine and Radiology, IDS, Sum Hospital, Bhubaneswar, India; Department of Public Health Dentistry, IDS, Sum Hospital, Bhubaneswar, India</t>
  </si>
  <si>
    <t>Aggarwal V., Singla M., Miglani S., Kohli S.</t>
  </si>
  <si>
    <t>10.1016/j.joen.2018.09.012</t>
  </si>
  <si>
    <t>Department of Conservative Dentistry and Endodontics, Faculty of Dentistry, Jamia Millia Islamia, Jamia Nagar, New Delhi, India; Department of Conservative Dentistry and Endodontics, SGT Dental College, Gurgaon, Haryana, India</t>
  </si>
  <si>
    <t>Kumar M., Shetti N.P.</t>
  </si>
  <si>
    <t>Magnetron sputter deposited NiCu alloy catalysts for production of hydrogen through electrolysis in alkaline water</t>
  </si>
  <si>
    <t>Materials Science for Energy Technologies</t>
  </si>
  <si>
    <t>10.1016/j.mset.2018.06.010</t>
  </si>
  <si>
    <t>Department of Physics, Faculty of Physical Sciences, Shree Guru Gobind Singh Tricentenary University, Gurgaon, Delhi-NCR  122001, India; Department of Metallurgical and Materials Engineering, Indian Institute of Technology, Kharagpur721302 West Bengal, India; Electrochemistry and Materials Group, Department of Chemistry, K. L. E. Institute of Technology, Affiliated to Visvesvaraya Technological University, Gokul, Hubballi, Karnataka  580030, India</t>
  </si>
  <si>
    <t>Mittal S.</t>
  </si>
  <si>
    <t>An analysis of the potentiality (loan repayment capacity) of unorganised sector employees on the basis of ratio analysis related to their disposable and discretionary income</t>
  </si>
  <si>
    <t>10.5958/0976-5506.2018.02276.3</t>
  </si>
  <si>
    <t>SGT University, Gurgaon, India</t>
  </si>
  <si>
    <t>Gulia S., Bhatt V., Shetty M., Krishna Prasad D., Gupta P.</t>
  </si>
  <si>
    <t>10.5005/jp-journals-10024-2462</t>
  </si>
  <si>
    <t>Department of Prosthodontics and Crown and Bridge and Implantology, Faculty of Dental Sciences SGT University, Haryana, India; Department of Prosthodontics Including Crown and Bridge, AB Shetty Memorial Institute of Dental Sciences, Nitte (Deemed to be University), Mangaluru, Karnataka, India; Department of Implantology, AB Shetty Memorial Institute of Dental Sciences, Nitte (Deemed to be University), Mangaluru, Karnataka, India; Department of Periodontics, PDM Dental College, Bahadurgarh, Haryana, India</t>
  </si>
  <si>
    <t>Vashist N., Sambi S.S., Narasimhan B., Kumar S., Lim S.M., Shah S.A.A., Ramasamy K., Mani V.</t>
  </si>
  <si>
    <t>Chemistry Central Journal</t>
  </si>
  <si>
    <t>10.1186/s13065-018-0498-y</t>
  </si>
  <si>
    <t>Shree Guru Gobind Singh Tricentenary (SGT) University, SGT College of Pharmacy, Gurugram, 122505, India; Guru Gobind Singh Indraprastha University, University School of Chemical Technology, Sector-16C, Dwarka, New Delhi, 110078, India; Maharshi Dayanand University, Faculty of Pharmaceutical Sciences, Rohtak, 124001, India; Universiti Teknologi MARA (UiTM), Faculty of Pharmacy, Bandar Puncak Alam, Selangor Darul Ehsan, 42300, Malaysia; Universiti Teknologi MARA (UiTM), Collaborative Drug Discovery Research (CDDR) Group, Pharmaceutical Life Sciences Community of Research, Shah Alam, Selangor Darul Ehsan, 40450, Malaysia; Universiti Teknologi MARA, Atta-ur-Rahman Institute for Natural Products Discovery (AuRIns), Puncak Alam Campus, Bandar Puncak Alam, Selangor Darul Ehsan, 42300, Malaysia; Qassim University, Department of Pharmacology and Toxicology, College of Pharmacy, Buraidah, 51452, Saudi Arabia</t>
  </si>
  <si>
    <t>10.4103/0972-4052.246559</t>
  </si>
  <si>
    <t>SGT University</t>
  </si>
  <si>
    <t>2018 6th Edition of International Conference on Wireless Networks and Embedded Systems, WECON 2018 - Proceedings</t>
  </si>
  <si>
    <t>10.1109/WECON.2018.8782047</t>
  </si>
  <si>
    <t>Department of Electronics and Communication Engineering, Punjab Engineering College (Deemed to Be University), Sector-12, Chandigarh, India; Department of Electronics and Communication Engineering, SGT University, Gurugram, India; Advanced Micro and Nano System Division, Semiconductor Laboratory, Mohali, India</t>
  </si>
  <si>
    <t>Goel S., Singh B., Grewal S., Jaat R.S., Singh N.K.</t>
  </si>
  <si>
    <t>Variability in fe and zn content among indian wheat landraces for improved nutritional quality</t>
  </si>
  <si>
    <t>Indian Journal of Genetics and Plant Breeding</t>
  </si>
  <si>
    <t>10.31742/IJGPB.78.4.4</t>
  </si>
  <si>
    <t>National Research Centre on Plant Biotechnology, Indian Agricultural Research Institute, Pusa Campus, New Delhi, 110 012, India; Faculty of Agricultural sciences, SGT (Shree Guru Gobind Singh Tricentenary) University, Gurugram, Haryana, India</t>
  </si>
  <si>
    <t>Aggarwal V., Singla M., Miglani S., Sharma V., Kohli S.</t>
  </si>
  <si>
    <t>Department of Conservative Dentistry and Endodontics, Faculty of Dentistry, Jamia Millia Islamia University, New Delhi, India; Department of Conservative Dentistry and Endodontics, SGT Dental College, Gurgaon, India</t>
  </si>
  <si>
    <t>Behl A.B., Vohra P., Bali V.</t>
  </si>
  <si>
    <t>HIV negative AIDS-idiopathic CD4 lyphocytopenia</t>
  </si>
  <si>
    <t>10.4103/jiaomr.jiaomr_103_18</t>
  </si>
  <si>
    <t>Department of Oral Medicine, Diagnosis and Radiology, Baba Jaswant Singh Dental College and Hospital, Ludhiana, Punjab, India; Faculty of Dental Sciences, SGT University, Gurgaon, Haryana, India; Department of Periodontics, SKSS Dental College, Ludhiana, Punjab, India</t>
  </si>
  <si>
    <t>Jha N., Dutta I., Gopal N.</t>
  </si>
  <si>
    <t>A study on maternal and perinatal outcome in referred obstetric cases of gestational age more than 28 weeks in a rural medical college hospital</t>
  </si>
  <si>
    <t>Journal of SAFOG</t>
  </si>
  <si>
    <t>10.5005/jp-journals-10006-1613</t>
  </si>
  <si>
    <t>Department of Obstetrics and Gynaecology, SGT Medical College, Gurugram, Haryana, India; Department of Obstetrics and Gynaecology, IQ City Medical College, Durgapur, West Bengal, India; Department of Obstetrics and Gynaecology, Adichunchanagiri Institute of Medical Sciences, Belur, Karnataka, India</t>
  </si>
  <si>
    <t>Broor S., Parveen S., Maheshwari M.</t>
  </si>
  <si>
    <t>10.4103/ijmm.IJMM_19_5</t>
  </si>
  <si>
    <t>Department of Microbiology, Faculty of Medicine and Health Sciences, SGT University, Haryana, Gurugram  122 005, India; Centre for Interdisciplinary Research in Basic Sciences, Jamia Millia Islamia, India; Department of Microbiology, Dr. Baba Saheb Ambedkar Medical College and Hospital, New Delhi, India</t>
  </si>
  <si>
    <t>Tripathi P., Phukela S.S., Yadav B., Malhotra P.</t>
  </si>
  <si>
    <t>Journal of Indian Prosthodontist Society</t>
  </si>
  <si>
    <t>10.4103/jips.jips_335_17</t>
  </si>
  <si>
    <t>Department of Prosthodontics, Faculty of Dental Sciences, SGT University, Gurgaon, Haryana, 122 001, India</t>
  </si>
  <si>
    <t>Dureja I., Yadav B., Malhotra P., Dabas N., Bhargava A., Pahwa R.</t>
  </si>
  <si>
    <t>10.4103/jips.jips_306_17</t>
  </si>
  <si>
    <t>Ram Purakayastha D., Vishnubhatla S., Rai S.K., Broor S., Krishnan A.</t>
  </si>
  <si>
    <t>Estimation of burden of influenza among under-five children in India: A meta-analysis</t>
  </si>
  <si>
    <t>Journal of Tropical Pediatrics</t>
  </si>
  <si>
    <t>10.1093/tropej/fmx087</t>
  </si>
  <si>
    <t>Centre for Community Medicine, All India Institute of Medical Sciences, AIIMS Campus, Narmada, DDA Mega Housing Complex, Sector-D, Pocket-6, Vasant Kunj, New Delhi, India; Department of Biostatistics, All India Institute of Medical Sciences, AIIMS Campus, Ansari Nagar East, New Delhi, India; Department of Microbiology, Faculty of Medicine and Health Sciences, SGT University, Chandu-Budhera, Gurugram-Badli Road, Gurgaon, Haryana, India</t>
  </si>
  <si>
    <t>Sharma M., Kumar Goel A., Kumar N., Kumar Awasthi Y.</t>
  </si>
  <si>
    <t>Proceedings of the 8th International Conference Confluence 2018 on Cloud Computing, Data Science and Engineering, Confluence 2018</t>
  </si>
  <si>
    <t>10.1109/CONFLUENCE.2018.8442731</t>
  </si>
  <si>
    <t>Electronics Communication Engg. SGT University, Gurugram, India; Computer Science Engg. SGT University, Gurugram, India</t>
  </si>
  <si>
    <t>Srivastava M., Rathee S., Maheshwari S., Kundra T.K.</t>
  </si>
  <si>
    <t>Design and processing of functionally graded material: Review and current status of research</t>
  </si>
  <si>
    <t>3D Printing and Additive Manufacturing Technologies</t>
  </si>
  <si>
    <t>10.1007/978-981-13-0305-0_21</t>
  </si>
  <si>
    <t>SGT University, Gurgaon, India; Netaji Subhas Institute of Technology, New Delhi, India; Indian Institute of Technology Delhi, New Delhi, India</t>
  </si>
  <si>
    <t>Chhabra A., Yadav B., Kumar A.</t>
  </si>
  <si>
    <t>Comparative prevalence and pattern analysis of liver abscesses in alcoholic and non-alcoholic patients</t>
  </si>
  <si>
    <t>10.5958/0976-5506.2018.00690.3</t>
  </si>
  <si>
    <t>Department of Medicine, SGT Medical College, Shree Guru Gobind Singh Tricentenary University, Gurugram, Haryana, India; Amity School of Applied Sciences, Amity University, Gurugram, Haryana, India</t>
  </si>
  <si>
    <t>Vigarniya M.M., Sr., Gulia S., Sheokand V., Dabas N.</t>
  </si>
  <si>
    <t>Fabrication of conventional complete denture in resorbed mandibular ridge with deficient keratinized mucosa using free gingival graft</t>
  </si>
  <si>
    <t>Journal of Clinical and Diagnostic Research</t>
  </si>
  <si>
    <t>10.7860/JCDR/2018/35309.11955</t>
  </si>
  <si>
    <t>Department of Dentistry, Shaheed Hasan Khan Mewati, Government Medical College, Gurgaon, Haryana, India; Department of Prosthodontics, Shree Guru Gobind Singh Tricentenary University, Gurgaon, Haryana, India; Department of Periodontics, Shree Guru Gobind Singh Tricentenary University, Gurgaon, Haryana, India</t>
  </si>
  <si>
    <t>Varma. V G., Misra A.K., Srivastava A.</t>
  </si>
  <si>
    <t>Biogeocomposite material and its heavy metal adsorption potential from aqueous solutions</t>
  </si>
  <si>
    <t>International Journal of Sustainable Engineering</t>
  </si>
  <si>
    <t>10.1080/19397038.2017.1420111</t>
  </si>
  <si>
    <t>Department of Civil Engineering, New Horizon College of Engineering, Bangalore, India; Department of Geology, School of Physical Sciences, Sikkim University (A Central University, Govt. of India), Gangtok, India; Faculty of Engineering &amp; Technology, SGT University, Gurugram, India</t>
  </si>
  <si>
    <t>Mittal S., Das B., Khatuja R.</t>
  </si>
  <si>
    <t>Quest for labor analgesia in second stage in resource poor setup</t>
  </si>
  <si>
    <t>10.5005/jp-journals-10006-1588</t>
  </si>
  <si>
    <t>Department of Obstetrics and Gynecology, Dr. Baba Saheb Ambedkar Medical College and Hospital, Delhi, India; Department of Obstetrics and Gynecology, Faculty of Medicine and Health Sciences, SGT Hospital, Shree Guru Gobind Singh Tricentenary University, Gurugram, Haryana, India</t>
  </si>
  <si>
    <t>Chauhan M., Naagar S., Behera C., Sreenivas M., Khanna S.K.</t>
  </si>
  <si>
    <t>Medico legal autopsy of custodial deaths during last decade at a tertiary care hospital in Delhi</t>
  </si>
  <si>
    <t>10.5958/0974-4568.2018.00023.6</t>
  </si>
  <si>
    <t>Department of Forensic Medicine, SGT University, Gurugram, Haryana, India; Department of Forensic Medicine, Dr BSA Medical College, Rohini, Delhi, India; Department of Forensic Medicine, All India Institute of Medical Sciences, New Delhi, India; Department of Forensic Medicine, MAMC, Delhi, India</t>
  </si>
  <si>
    <t>Jatin B., Chauhan M., Behera C.</t>
  </si>
  <si>
    <t>Confined space pulse grain entrapment &amp; engulfment: A series of two fatal asphyxiations</t>
  </si>
  <si>
    <t>10.5958/0974-4568.2018.00031.5</t>
  </si>
  <si>
    <t>Department of Forensic Medicine, Deen Dayal Upadhyay Hospital, Hari Nagar, New Delhi, 110064, India; Department of Forensic Medicine, Faculty of Medicine and Health Sciences, Shree Guru Gobind Singh Tricentenary University, Chandu Budhera Gurugram, Haryana, India; Department of Forensic Medicine, All India Institute of Medical Sciences, New Delhi, India</t>
  </si>
  <si>
    <t>Khurana C., Tandon S., Chinmaya B.</t>
  </si>
  <si>
    <t>10.4103/ijdr.IJDR_800_16</t>
  </si>
  <si>
    <t>Department of Public Health Dentistry, SGT Dental College Hospital and Research Institute, SGT University, Gurgaon, Haryana, India</t>
  </si>
  <si>
    <t>Chauhan M., Behera C., Madireddi S., Mandal S., Khanna S.K.</t>
  </si>
  <si>
    <t>Medicine, Science and the Law</t>
  </si>
  <si>
    <t>10.1177/0025802418786120</t>
  </si>
  <si>
    <t>Department of Forensic Medicine, Shree Guru Gobind Singh Tricentenary UniversityHaryana, India; Department of Forensic Medicine, All India Institute of Medical Sciences, New Delhi, India; Department of Forensic Medicine, Maulana Azad Medical College, New Delhi, India; Department of Pathology, Maulana Azad Medical College, New Delhi, India</t>
  </si>
  <si>
    <t>Srivastava M., Rathee S., Maheshwari S., Siddiquee A.N.</t>
  </si>
  <si>
    <t>Influence of multiple-passes on microstructure and mechanical properties of Al-Mg/SiC surface composites fabricated via underwater friction stir processing</t>
  </si>
  <si>
    <t>10.1088/2053-1591/aac705</t>
  </si>
  <si>
    <t>Division of Manufacturing Processes and Automation Engineering, Netaji Subhas Institute of Technology, New Delhi, India; Department of Mechanical Engineering, SGT University, Gurugram, India; Department of Mechanical Engineering, Jamia Millia Islamia, A Central University, New Delhi, India</t>
  </si>
  <si>
    <t>Haider M.S.H., Deeba F., Khan W.H., Naqvi I.H., Ali S., Ahmed A., Broor S., Alsenaidy H.A., Alsenaidy A.M., Dohare R., Parveen S.</t>
  </si>
  <si>
    <t>Infection, Genetics and Evolution</t>
  </si>
  <si>
    <t>10.1016/j.meegid.2018.02.010</t>
  </si>
  <si>
    <t>Centre for Interdisciplinary Research in Basic Sciences, Jamia Millia Islamia, New Delhi, India; Kusuma School of Biological Sciences, Indian Institute of Technology Delhi, New Delhi, India; Dr. M.A. Ansari Health Centre, Jamia Millia Islamia, New Delhi, India; Department of Biochemistry, College of Science, King Saud University, Riyadh, Saudi Arabia; Department of Microbiology, Faculty of Medicine and Health Science, Shree Guru Gobind Singh Tricentenary University, Gurgaon, Haryana, India; College of Medicine, Shaqra University, Shaqra, Saudi Arabia; Centre of Excellence in Biotechnology Research, College of Science, King Saud University, Riyadh, Saudi Arabia</t>
  </si>
  <si>
    <t>Rana P.</t>
  </si>
  <si>
    <t>10.1063/1.5033037</t>
  </si>
  <si>
    <t>Shree Guru Gobind Singh Tricentenary University, Gurugram(HR), 122505, India</t>
  </si>
  <si>
    <t>Nisha, Sharma M.C., Kumar R., Kumar Y.</t>
  </si>
  <si>
    <t>Regioselective Copper(I)-Catalyzed Ullmann Amination of Halopyridyl Carboxylates using Sodium Azide: A Route for Aminopyridyl Carboxylates and their Transformation to Pyrido[2, 3-d]pyrimidin-4(1H)-ones</t>
  </si>
  <si>
    <t>10.1002/slct.201800907</t>
  </si>
  <si>
    <t>Department of Chemistry, Faculty of Physical Sciences, SGT University, Gurugram, Haryana  122505, India; Department of Chemical Sciences, IKG Punjab Technical University, Kapurthala, Punjab  144603, India; UNAM-National Nanotechnology Research Center, Institute of Materials Science and Nanotechnology and Department of Chemistry, Bilkent University, Ankara, 06800, Turkey</t>
  </si>
  <si>
    <t>Aggarwal V., Singla M., Miglani S., Sharma R.</t>
  </si>
  <si>
    <t>Department of Conservative Dentistry and Endodontics, Faculty of Dentistry, Jamia Millia Islamia, New Delhi, India; Department of Conservative Dentistry and Endodontics, SGT Dental College, Gurgaon, India</t>
  </si>
  <si>
    <t>Luthra S., Grover H., Yadav A., Masamatti S.</t>
  </si>
  <si>
    <t>Ascertaining the regenerative potential of the 'gold standard' grafts: Achieving 100% root coverage in Miller's Class III recession with periosteal pedicle graft and autogenous bone</t>
  </si>
  <si>
    <t>10.4103/jisp.jisp_333_17</t>
  </si>
  <si>
    <t>Department of Periodontics and Oral Implantology, SGT Dental College Hospital and Research Institute, 14, Birch Street, Malibu Towne, Sector-47, Gurugram, Haryana, 122-001, India</t>
  </si>
  <si>
    <t>Jain M., Tandon S., Sharma A., Jain V., Yadav N.R.</t>
  </si>
  <si>
    <t>Cross-Cultural adaption, validity and reliability of a Hindi version of the Corah’s Dental Anxiety Scale</t>
  </si>
  <si>
    <t>Health Promotion Perspectives</t>
  </si>
  <si>
    <t>10.15171/hpp.2018.15</t>
  </si>
  <si>
    <t>Manav Rachna Dental College, Faridabad, Haryana, India; Faculty of Dental Sciences, SGT University, Gurugram, Haryana, India; Institute of Dental Studies and Technologies, Modinagar, UP, India</t>
  </si>
  <si>
    <t>10.1088/1757-899X/330/1/012100</t>
  </si>
  <si>
    <t>Department of Mechanical Engineering, SGT University, Gurgaon, 122505, India</t>
  </si>
  <si>
    <t>Das M., Chaudhary C., Mohapatra S., Srivastava V., Khalique N., Kaushal S., Khanna R., Chatterji S.</t>
  </si>
  <si>
    <t>Improvements in essential newborn care and newborn resuscitation services following a capacity building and quality improvement program in three districts of Uttar Pradesh, India</t>
  </si>
  <si>
    <t>Indian Journal of Community Medicine</t>
  </si>
  <si>
    <t>10.4103/ijcm.IJCM_132_17</t>
  </si>
  <si>
    <t>INCLEN Trust International, F1/5, Okhla Industrial Area, Phase 1, New Delhi, 110 020, India; Department of Community Medicine, SGT University, Gurgaon, Haryana, India; Department of Community Medicine, Hind Institute of Medical Sciences, Lucknow, India; Department of Community Medicine, Jawaharlal Nehru Medical College, Aligarh Muslim University, Aligarh, Uttar Pradesh, India; Save the Children, Lucknow, India; Save the Children, Gurgaon, Haryana, India</t>
  </si>
  <si>
    <t>Saha S., Gupta V., Dawood F.S., Broor S., Lafond K.E., Chadha M.S., Rai S.K., Krishnan A.</t>
  </si>
  <si>
    <t>10.1371/journal.pone.0196495</t>
  </si>
  <si>
    <t>Influenza Program, US Center for Disease Control and Prevention-India office, New Delhi, India; Centre for Community Medicine, All India Institute of Medical Sciences, New Delhi, India; Influenza Division, US Centers for Disease Control and Prevention, Atlanta, GA, United States; Department of Microbiology, All India Institute of Medical Sciences, New Delhi, India; National Institute of Virology, Pune, India; SGT Medical College, Hospital &amp; Research Institute, Gurgaon, India</t>
  </si>
  <si>
    <t>Haider M.S.H., Khan W.H., Deeba F., Ali S., Ahmed A., Naqvi I.H., Dohare R., Alsenaidy H.A., Alsenaidy A.M., Broor S., Parveen S.</t>
  </si>
  <si>
    <t>10.1371/journal.pone.0193525</t>
  </si>
  <si>
    <t>Centre for Interdisciplinary Research in Basic Sciences, Jamia Millia Islamia, New Delhi, India; Kusuma School of Biological Sciences, Indian Institute of Technology Delhi, New Delhi, India; Department of Biochemistry, College of Science, King Saud University, Riyadh, Saudi Arabia; Centre for Excellence in Biotechnology Research, Department of Biochemistry, College of Science, King Saud University, Riyadh, Saudi Arabia; Dr. M. A. Ansari Health Centre, Jamia Millia Islamia, New Delhi, India; College of Medicine, Shaqra University, Shaqra, Saudi Arabia; Department of Microbiology, Faculty of Medicine and Health Science, Shree Guru Gobind Singh Tricentenary University, Gurgaon, Haryana, India</t>
  </si>
  <si>
    <t>Chaudhry A., Saluja P., Manjunath M.</t>
  </si>
  <si>
    <t>Journal of Taibah University Medical Sciences</t>
  </si>
  <si>
    <t>10.1016/j.jtumed.2017.10.003</t>
  </si>
  <si>
    <t>Department of Oral Medicine and Radiology, Faculty of Dental Sciences, Shree Guru Gobind Singh Tricentenary University, Gurgaon, India; Department of Oral and Maxillofacial Pathology, Faculty of Dental Sciences, Shree Guru Gobind Singh Tricentenary University, Budhera, Gurgaon, Haryana, India; Department of Oral Medicine and Radiology, Vokkaligara Sangha Dental College and Hospital, Bangalore, India</t>
  </si>
  <si>
    <t>Chauhan M., Pradhan M., Behera C., Aggrawal A., Naagar S., Dogra T.D.</t>
  </si>
  <si>
    <t>10.1177/0025817217734091</t>
  </si>
  <si>
    <t>Deptt. of Forensic Medicine, Faculty of Medicine and Health Sciences, Shree Guru Gobind Singh Tricentenary University, Chandu Budhera, Gurugram, Haryana, India; Deptt. of Forensic Medicine, Maulana Azad Medical College, BSZ Marg, New Delhi, 02, Indonesia; Deptt. of Forensic Medicine, All India Institute of Medical Sciences, New Delhi, India; Forensic Medicine, Dr BSA Medical College &amp; Hospital, Rohini, New Delhi-85</t>
  </si>
  <si>
    <t>Grover H.S., Shukla S., Chug A., Singh K.</t>
  </si>
  <si>
    <t>10.4103/jisp.jisp_312_17</t>
  </si>
  <si>
    <t>Department of Periodontology, SGT University, Gurgaon, India; Department of Dentistry, All India Institute of Medical Sciences, Rishikesh, Uttarakhand, 249 203, India; Department of Endodontics, RR Dental College, Umarda, Rajasthan, India</t>
  </si>
  <si>
    <t>Pasha E.H., Yadav R., Bansal S.K., Batra A., Shaveta, Halder D., Karunanand B.</t>
  </si>
  <si>
    <t>Study of soluble transferrin receptor/log ferritin ratio as a determinant of body iron in young healthy non pregnant females</t>
  </si>
  <si>
    <t>10.7860/JCDR/2018/30825.11296</t>
  </si>
  <si>
    <t>Department of Biochemistry, SGT Medical College and Hospital, Gurugram, Haryana, India; Department of Biochemistry, AIIMS, New Delhi, India; Department of Obstetrics and Gynaecology, SGT Medical College and Hospital, Gurugram, Haryana, India</t>
  </si>
  <si>
    <t>Sateesh M., Soni V.K., Raju P.V.S., Mor V.</t>
  </si>
  <si>
    <t>Cluster analysis of aerosol properties retrieved from a sky-radiometer over a coastal site: Thiruvananthapuram, India</t>
  </si>
  <si>
    <t>Atmospheric Pollution Research</t>
  </si>
  <si>
    <t>10.1016/j.apr.2017.09.002</t>
  </si>
  <si>
    <t>Centre for Ocean Atmospheric Science and Technology, Amity University Rajasthan, Jaipur, India; India Meteorological Department, New Delhi, India; Shree Guru Govind Singh Tricentenary University, Gurgaon, India</t>
  </si>
  <si>
    <t>Effect of substrate bias on surface morphology, electrical and optical properties of sputter deposited nanocrystalline nickel oxide films</t>
  </si>
  <si>
    <t>10.1016/j.matpr.2019.05.379</t>
  </si>
  <si>
    <t>Kumar N.</t>
  </si>
  <si>
    <t>Fathering in India: Images and Realities</t>
  </si>
  <si>
    <t>10.1007/978-981-13-1715-6_5</t>
  </si>
  <si>
    <t>Faculty of Behavioural Sciences, Department of Psychology, SGT University, Gurugram, Haryana, India</t>
  </si>
  <si>
    <t>Sehgal M., Puri L., Yadav S., Malhotra P., Phukela S.S., Yadav B., Raina B.</t>
  </si>
  <si>
    <t>Immediate dental implants enriched with L-PRF in the esthetic zone</t>
  </si>
  <si>
    <t>10.1155/2018/9867402</t>
  </si>
  <si>
    <t>Department of Prosthodontics, Faculty of Dental Sciences, SGT University, Gurgaon, India</t>
  </si>
  <si>
    <t>Bhutani N., Kajal P., Singla S.</t>
  </si>
  <si>
    <t>International Journal of Surgery Case Reports</t>
  </si>
  <si>
    <t>10.1016/j.ijscr.2018.08.035</t>
  </si>
  <si>
    <t>Deptt. of Pathology, PGIMS, Rohtak, Haryana, India; Deptt. of Pediatric Surgery, PGIMS, 23/8FM, Medicalcampus, Rohtak, Haryana, India; Deptt. of Surgery, SGT Medical College, Budheda, Gurgaon, Haryana, India</t>
  </si>
  <si>
    <t>Mohit C., Behera C., Das D.T.</t>
  </si>
  <si>
    <t>Rarest combination of Basilar skull fracture and aortic laceration complicating perthe’s syndrome</t>
  </si>
  <si>
    <t>10.5958/0974-4568.2018.00012.1</t>
  </si>
  <si>
    <t>Department of Forensic Medicine, SGT University, Gurugram, Haryana, India; Department of Forensic Medicine, AIIMS, New Delhi, India; SGT University, Gurugram, Haryana, India</t>
  </si>
  <si>
    <t>Mohit C., Madireddy S., Behera C., Kumar K.S., Das D.T.</t>
  </si>
  <si>
    <t>Rarest bucketful pure drowning adult female homicide by jilted lawyer lover</t>
  </si>
  <si>
    <t>10.5958/0974-4568.2018.00010.8</t>
  </si>
  <si>
    <t>Department of Forensic Medicine, SGT University, Gurugram, Haryana, India; Department of Forensic Medicine, MAMC, New Delhi, India; Department of Forensic Medicine, AIIMS, New Delhi, India; SGT University, Gurugram, Haryana, India</t>
  </si>
  <si>
    <t>Devi L.S., Grover S.S., Khare S., Broor S., Chattopadhya D.</t>
  </si>
  <si>
    <t>Carbapenemase and NDM-1 production by Escherichia coli and klebsiella pneumoniae from patients belonging to a rural community in North India hospitalized with community-Acquired infections</t>
  </si>
  <si>
    <t>10.24321/0019.5138.201808</t>
  </si>
  <si>
    <t>Department of Microbiology, SGT Medical College Hospital and Research Institute, Gurgaon, Haryana, India; Division of Microbiology, National Centre for Disease Control, New Delhi, India</t>
  </si>
  <si>
    <t>Sharma M., Awasthi Y.K., Singh H., Kumar R., Kumari S.</t>
  </si>
  <si>
    <t>Key shaped planar UWB monopole antenna with dual band-notch characteristics</t>
  </si>
  <si>
    <t>International Journal of Ultra Wideband Communications and Systems</t>
  </si>
  <si>
    <t>10.1504/IJUWBCS.2018.092438</t>
  </si>
  <si>
    <t>Department of Electronics and Communication Engineering, SGT University, Gurugram, HR, 122505, India; Antenna Fabrication and Measurement Laboratory, Electronics and Communication Engineering Department, Manav Rachna University, Faridabad, HR, 121001, India; Department of Electronics, Sri Aurobindo College, University of Delhi, New Delhi, 110017, India; Department of Electrical and Communication Engineering, Papua New Guinea University of Technology, Papua New Guinea; Department of Physics, University of Rajasthan, Jaipur, Rajasthan, India</t>
  </si>
  <si>
    <t>Singh G., Broor S., Agarwal P.</t>
  </si>
  <si>
    <t>10.4103/ijmm.IJMM_17_330</t>
  </si>
  <si>
    <t>Kannojiya V., Deshwal M., Deshwal D.</t>
  </si>
  <si>
    <t>10.1016/j.matpr.2017.12.080</t>
  </si>
  <si>
    <t>Dahiya N., Prabhakar N., Sharma U., Saxena A.</t>
  </si>
  <si>
    <t>Histopathological study of endometrium in abnormal uterine bleeding in reference to different age groups, parity and patterns of bleeding</t>
  </si>
  <si>
    <t>10.5958/0976-5506.2018.00190.0</t>
  </si>
  <si>
    <t>Department of Pathology, SGT Medical College, Hospital and Research Centre, Gurugram, Haryana, India</t>
  </si>
  <si>
    <t>Gaurav, Alam Z.</t>
  </si>
  <si>
    <t>10.1007/978-981-10-8527-7_17</t>
  </si>
  <si>
    <t>SGT University, Gurugram, India</t>
  </si>
  <si>
    <t>Jain R., Bhutia K.L., Mohan N., Gupta C.K.C., Ghai A.</t>
  </si>
  <si>
    <t>Outcome of therapeutic keratoplasty in hopeless microbial keratitis cases otherwise advised evisceration</t>
  </si>
  <si>
    <t>Cornea</t>
  </si>
  <si>
    <t>10.1097/ICO.0000000000001432</t>
  </si>
  <si>
    <t>Department of Ophthalmology, Drishti-CONE Eye Care, Shalimar Bagh, Delhi, India; Department of Ophthalmology, Sikkim Manipal Institute of Ophthalmology, Rangpo, Sikkim, India; Department of Ophthalmology, Action Balaji Hospital Delhi, Paschim Vihar, Delhi, India; Department of Ophthalmology, Sri Guru Gobind Singh Tricentenary University, Gurgaon, Haryana, India; Cornea and Anterior Segment Services, Drishti-CONE Eye Care, Shalimar Bagh, Delhi, 110088, India</t>
  </si>
  <si>
    <t>Ali I., Rana U.S., Pant M., Jauhar S.K., Mogha S.K.</t>
  </si>
  <si>
    <t>Advances in Intelligent Systems and Computing</t>
  </si>
  <si>
    <t>10.1007/978-981-10-5699-4_38</t>
  </si>
  <si>
    <t>Department of Mathematics, Government PG College, Gopeshwar, Chamoli, Uttarakhand, India; Department of Mathematics, DAV PG College, Dehradun, Uttarakhand, India; Department of Applied Sciences and Engineering, Indian Institute of Technology, Roorkee, India; Department of Mathematics, SGT University, Gurgaon, India</t>
  </si>
  <si>
    <t>Mogha S.K., Kumar A., Kumar A., Kunroo M.H.</t>
  </si>
  <si>
    <t>Performance measurement of academic departments: Case of a private institution</t>
  </si>
  <si>
    <t>10.1007/978-981-10-5699-4_36</t>
  </si>
  <si>
    <t>Department of Mathematics, Faculty of Physical Sciences, SGT University, Gurgaon, 122505, India; Department of Mathematics, Faculty of Science, Subharti University, Meerut, 250005, India; Department of Mathematics, BITS, Pilani, Rajasthan  333031, India; Institute of Economic Growth, Delhi University Enclave, New Delhi, 110007, India</t>
  </si>
  <si>
    <t>Aggarwal V., Singla M., Miglani S., Kohli S., Sharma V., Bhasin S.S.</t>
  </si>
  <si>
    <t>International Endodontic Journal</t>
  </si>
  <si>
    <t>10.1111/iej.12773</t>
  </si>
  <si>
    <t>Department of Conservative Dentistry &amp; Endodontics, Faculty of Dentistry, Jamia Millia Islamia, New Delhi, India; Department of Conservative Dentistry &amp; Endodontics, SGT Dental College, Gurgaon, Haryana, India</t>
  </si>
  <si>
    <t>Bhatt S., Roy S., Bhardwaj N., Tandon A., Singh V.K., Jain B.K., Mandal S.</t>
  </si>
  <si>
    <t>Kaleidoscopic view of bowel tuberculosis on multi- detector computed tomography (CT) enterography – A novel technique unfolding an archaic disease</t>
  </si>
  <si>
    <t>Polish Journal of Radiology</t>
  </si>
  <si>
    <t>10.12659/PJR.903473</t>
  </si>
  <si>
    <t>Department of Radio-diagnosis, University College of Medical Sciences (University of Delhi) and Guru Teg Bahadur (GTB) Hospital, Delhi, India; Department of Radiology, SGT Medical College, Hospital and Research Institute, Gurgaon, India; Department of of Surgery, University College of Medical Sciences (University of Delhi) and Guru Teg Bahadur (GTB) Hospital, Delhi, India</t>
  </si>
  <si>
    <t>Taneja L., Arya V., Gupta A., Sunil M.K.</t>
  </si>
  <si>
    <t>Adenomatoid Odontogenic Tumor: Intraosseous Variant-A Case Series and Review of Literature</t>
  </si>
  <si>
    <t>10.4103/jiaomr.JIAOMR_40_16</t>
  </si>
  <si>
    <t>Departments of Oral Medicine and Radiology, Faculty of Dental Sciences, Shree Guru Gobind Singh Tricentenary University, Gurgaon, Haryana, India; Departments of Pedodontics, Faculty of Dental Sciences, Shree Guru Gobind Singh Tricentenary University, Gurgaon, India; Department of Oral Medicine and Radiology, Government Dental College, Rohtak, Haryana, India; Department of Oral Medicine and Radiology, Dental College and Research Centre, Teerthanker Mahaveer University, Moradabad, Uttar Pradesh, India</t>
  </si>
  <si>
    <t>Nisha, Bhargava G., Kumar Y.</t>
  </si>
  <si>
    <t>Copper(I)-Catalyzed Regioselective C-H Amination of N-Pyridyl Imines Using Azidotrimethylsilane and TBHP: A One-Pot, Domino Approach to Substituted Imidazo[4, 5-b]pyridines</t>
  </si>
  <si>
    <t>10.1002/slct.201700969</t>
  </si>
  <si>
    <t>Department of Chemistry, Faculty of Physical Sciences, SGT University, Gurugram, Haryana  122505, India; Department of Chemical Sciences, IKG Punjab Technical University, Kapurthala, Punjab  144603, India; Sphaerapharma Pvt. Ltd., Manesar, Haryana  122051, India</t>
  </si>
  <si>
    <t>Sharda S., Sharma P., Sharma V.</t>
  </si>
  <si>
    <t>10.1088/1757-899X/225/1/012009</t>
  </si>
  <si>
    <t>Faculty of Physical Sciences, Shree Guru Gobind Singh Tricentenary University, Gurugram, Haryana, India; Department of Physics and Materials Sciences, Jaypee University of Information Technology, Waknaghat HP, India</t>
  </si>
  <si>
    <t>Wazir S.S., Arora P., Kapoor S., Jayam R., Sharma S., Rastogi T.</t>
  </si>
  <si>
    <t>10.1016/j.jobcr.2016.10.008</t>
  </si>
  <si>
    <t>Department of Oral Medicine &amp; Radiology, MB Kedia Dental College, Birgunj, Nepal; Department of Oral Medicine &amp; Radiology, Divya Jyoti Institute of Dental Sciences, Modinagar, India; Department of Periodontics, SGT Dental College, Gurgaon, India; Department of Oral Medicine &amp; Radiology, CKS Theja Institute of Dental Sciences, Tirupati, India</t>
  </si>
  <si>
    <t>Gupta N., Bari A.</t>
  </si>
  <si>
    <t>Fuzzy multi-objective optimization for optimum allocation in multivariate stratified sampling with quadratic cost and parabolic fuzzy numbers</t>
  </si>
  <si>
    <t>Journal of Statistical Computation and Simulation</t>
  </si>
  <si>
    <t>10.1080/00949655.2017.1332195</t>
  </si>
  <si>
    <t>Faculty of Commerce &amp; Management, SGT University, Gurgaon, Haryana, India; Department of Statistics &amp; Operations Research, Aligarh Muslim University, Aligarh, Uttar Pradesh, India</t>
  </si>
  <si>
    <t>Sahota J., Bhatia A., Gupta M., Singh V., Soni J., Soni R.</t>
  </si>
  <si>
    <t>Reliability of orthopantomography and Cone-beam computed tomography in presurgical implant planning: A clinical study</t>
  </si>
  <si>
    <t>10.5005/jp-journals-10024-2103</t>
  </si>
  <si>
    <t>Department of Periodontics, Maharaja Ganga Singh Dental College and Research Centre, Sri Ganganagar, Rajasthan, India; Department of Prosthodontics, Shree Bankey Bihari Dental College and Research Centre, Ghaziabad, Uttar Pradesh, India; Department of Oral and Maxillofacial Surgery, SGT Dental College Hospital and Research Institute, Gurgaon, Haryana, India; Department of Prosthodontics, Vananchal Dental College, Garhwa, Jharkhand, India; Department of Oral Pathology, Shree Bankey Bihari Dental College and Research Centre, Ghaziabad, Uttar Pradesh, India</t>
  </si>
  <si>
    <t>Chauhan S.K.</t>
  </si>
  <si>
    <t>Physical Review E</t>
  </si>
  <si>
    <t>10.1103/PhysRevE.96.012305</t>
  </si>
  <si>
    <t>Physics Department, SGT University, Gurugram, Haryana, 122505, India</t>
  </si>
  <si>
    <t>Vinod V.C., Taneja L., Mehta P., Koduri S.</t>
  </si>
  <si>
    <t>Dental professionals as a counsellor for tobacco cessation: A survey</t>
  </si>
  <si>
    <t>10.4103/jiaomr.JIAOMR-44-16</t>
  </si>
  <si>
    <t>Department of Oral Medicine and Radiology, Faculty of Dental Sciences, SGT University, Gurgaon, Haryana, India; Department of Oral Medicine and Radiology, Lenora Institute of Dental Sciences, Rajanagaram, Andhra Pradesh, India</t>
  </si>
  <si>
    <t>Yadav B., Balayan A., Raina A., Dogra T.D.</t>
  </si>
  <si>
    <t>Paternity suspicion: Current scenario in India</t>
  </si>
  <si>
    <t>10.5958/0974-083X.2017.00011.5</t>
  </si>
  <si>
    <t>Department of Forensic Science, Amity School of Applied Sciences, Amity University, Gurugram, Haryana, India; Department of Forensic Medicine and Toxicology, All India Institute of Medical Sciences, New Delhi, India; Shree Guru Gobind Singh Tricentenary University, Gurugram, Haryana, India</t>
  </si>
  <si>
    <t>Sharma P., Grover H.S., Masamatti S.S., Saksena N.</t>
  </si>
  <si>
    <t>10.4103/jisp.jisp_292_17</t>
  </si>
  <si>
    <t>Department of Periodontology, Faculty of Dental Sciences, SGT University, Gurgaon, Haryana, India</t>
  </si>
  <si>
    <t>Gupta A., Dhingra R., Chaudhuri P., Gupta A.</t>
  </si>
  <si>
    <t>10.4103/JISPPD.JISPPD_138_16</t>
  </si>
  <si>
    <t>Department of Paedodontics and Preventive Dentistry, Faculty of Dental Sciences, SGT University, B 389, Nirman Vihar, Vikas Marg, Gurgaon, Haryana  110092, India</t>
  </si>
  <si>
    <t>Gn S., Nag A.</t>
  </si>
  <si>
    <t>10.1155/2017/3514393</t>
  </si>
  <si>
    <t>Department of Oral Medicine and Radiology, SGT Dental College, Hospital and Research Institute, Gurgaon, Haryana, 122505, India; Department of Oral Medicine and Radiology, Faculty of Dental Sciences, SGT Dental College, Hospital and Research Institute, Gurgaon, Haryana, 122505, India</t>
  </si>
  <si>
    <t>Agarwal P., Devi L.S.</t>
  </si>
  <si>
    <t>Otomycosis in a rural community attending a tertiary care hospital: Assessment of risk factors and identification of fungal and bacterial agents</t>
  </si>
  <si>
    <t>10.7860/JCDR/2017/25865.10068</t>
  </si>
  <si>
    <t>Department of Microbiology, SGT University, Budhera, Gurgaon, Haryana, India</t>
  </si>
  <si>
    <t>Aggarwal V., Singla M., Bhasin S.S.</t>
  </si>
  <si>
    <t>10.1111/iej.12649</t>
  </si>
  <si>
    <t>Department of Conservative Dentistry &amp; Endodontics, Faculty of Dentistry, Jamia Millia Islamia, New Delhi, India; Department of Conservative Dentistry &amp; Endodontics, SGT Dental College, Gurgaon, India; Faculty of Dentistry, Jamia Millia Islamia, New Delhi, India</t>
  </si>
  <si>
    <t>Aggarwal V., Singla M.</t>
  </si>
  <si>
    <t>Australian Endodontic Journal</t>
  </si>
  <si>
    <t>10.1111/aej.12160</t>
  </si>
  <si>
    <t>Department of Conservative Dentistry &amp; Endodontics, Faculty of Dentistry, Jamia Millia Islamia, New Delhi, India; Department of Conservative Dentistry &amp; Endodontics, SGT Dental College, Gurgaon, India</t>
  </si>
  <si>
    <t>Aggarwal V., Singla M., Miglani S.</t>
  </si>
  <si>
    <t>Comparative evaluation of anesthetic efficacy of 2% lidocaine, 4% articaine, and 0.5% bupivacaine on inferior alveolar nerve block in patients with symptomatic irreversible pulpitis: A prospective, randomized, double-blind clinical trial</t>
  </si>
  <si>
    <t>Journal of Oral and Facial Pain and Headache</t>
  </si>
  <si>
    <t>10.11607/ofph.1642</t>
  </si>
  <si>
    <t>Department of Conservative Dentistry, Endodontics Faculty of Dentistry, Jamia Millia Islamia, New Delhi, India; Department of Conservative Dentistry and Endodontics, SGT Dental College, Gurgaon, India; Department of Conservative Dentistry and Endodontics, Faculty of Dentistry, Jamia Millia Islamia, New Delhi, India</t>
  </si>
  <si>
    <t>Gupta V., Gupta N., Sarode G.S., Sarode S.C., Patil S.</t>
  </si>
  <si>
    <t>Assessment of equipment utilization and maintenance schedule at a dental institution in Bengaluru, India</t>
  </si>
  <si>
    <t>10.5005/jp-journals-10015-1421</t>
  </si>
  <si>
    <t>Department of Public Health Dentistry, Faculty of Dental Science, Shree Guru Gobind Singh Tricentenary University, Gurugram, Haryana, India; Department of Public Health Dentistry, Dr. D.Y. Patil Vidyapeeth, Pune, Maharashtra, India; Department of Oral Pathology &amp; Microbiology, Dr. D.Y. Patil Vidyapeeth, Pune, Maharashtra, India; Department of Maxillofacial Surgery and Diagnostic Sciences, College of Dentistry, Jazan University, Jazan, Saudi Arabia</t>
  </si>
  <si>
    <t>Chattopadhya D., Verghese A., Broor S.</t>
  </si>
  <si>
    <t>The pro-inflammatory markers and cytokine profile in acute Chikungunya virus infections in a rural community from north India</t>
  </si>
  <si>
    <t>10.24321/0019.5138.201725</t>
  </si>
  <si>
    <t>Department of Microbiology, Faculty of Medical and Health Sciences, SGT University, Gurgaon, 122505, India; Department of Microbiology, National Center for Disease Control, 22,Sham NathMarg, Delhi, 110054, India</t>
  </si>
  <si>
    <t>Gupta V.</t>
  </si>
  <si>
    <t>Study of dermatoses of pregnancy</t>
  </si>
  <si>
    <t>Journal of Pakistan Association of Dermatologists</t>
  </si>
  <si>
    <t>Department of Dermatology, Shree Guru Gobind Singh Tricentenary Medical College, India</t>
  </si>
  <si>
    <t>Malik D., Chattopadhya D., Yadav G.</t>
  </si>
  <si>
    <t>Occupational exposure to blood among healthcare workers in National Capital Territory of Delhi</t>
  </si>
  <si>
    <t>10.24321/0019.5138.201703</t>
  </si>
  <si>
    <t>MPH Scholar, National Center for Disease Control, 22, Sham Nath Marg, Delhi, 110054, India; Department of Microbiology, SGT University, Gurgaon, India; Department of Community Medicine, VM Medical College and Safdarzung Hospital, New Delhi, India</t>
  </si>
  <si>
    <t>Srivastava P.K., Nagpal A., Setya G., Kumar S., Chaudhary A., Dhanker K.</t>
  </si>
  <si>
    <t>10.5005/jp-journals-10024-2002</t>
  </si>
  <si>
    <t>Department of Dentistry, Ganesh Shankar Vidyarthi Memorial Medical College, Kanpur, Uttar Pradesh, India; Department of Conservative Dentistry and Endodontics, K.D. Dental College and Hospital, Mathura, Uttar Pradesh, India; Department of Conservative Dentistry, Endodontics Sri Gobind Tricentenary Dental College, Hospital and Research Institute, Gurugram, Haryana, India; Department of Public Health Dentistry, School of Dental Sciences, Sharda University, Greater Noida, Uttar Pradesh, India</t>
  </si>
  <si>
    <t>Choudhury A., Kulkarni A.V., Sahoo B., Bihari C.</t>
  </si>
  <si>
    <t>Endoscopic nasobiliary drainage: An effective treatment option for benign recurrent intrahepatic cholestasis (BRIC)</t>
  </si>
  <si>
    <t>BMJ Case Reports</t>
  </si>
  <si>
    <t>10.1136/bcr-2016-218874</t>
  </si>
  <si>
    <t>Hepatology, Institute of Liver and Biliary Sciences, New Delhi, India; Pediatrics, Shree Guru Gobind Singh Tricentenary University, Faculty of Medicine and Health Sciences, Gurgaon, India; Institute of Liver and Biliary Sciences, New Delhi, India</t>
  </si>
  <si>
    <t>Meena S., Hooda A., Sharma P., Mittal S., Sharma J., Chowdhury B.</t>
  </si>
  <si>
    <t>Operative versus Non operative treatment of displaced intraarticular fracture of calcaneum: A meta-analysis of randomized controlled trials</t>
  </si>
  <si>
    <t>Acta Orthopaedica Belgica</t>
  </si>
  <si>
    <t>Department of Orthopaedics, SGT Medical College, Gurgaon, India; Department of Orthopaedics, All India Institute of Medical Sciences, New Delhi, India; Department of Anaesthesia, DR RML Hospital, Associated Post Graduate Institute of Medical Sciences and Research, New Delhi, India</t>
  </si>
  <si>
    <t>Kunroo M.H., Sofi I.A., Khurana M., Mogha S.K.</t>
  </si>
  <si>
    <t>10.1007/978-981-10-3325-4_23</t>
  </si>
  <si>
    <t>Department of Economics, Central University of Rajasthan, Bandarsindri, Ajmer, 305817, India; Indian Institute of Technology, Guwahati, Assam  781039, India; School of Management, The NorthCap University, Gurgaon, Haryana  122017, India; Department of Mathematics, SGT University, Gurgaon, 122505, India</t>
  </si>
  <si>
    <t>Mohapatra S.</t>
  </si>
  <si>
    <t>Non-health subjects in Community Medicine: How much healthy or medicinal are they?</t>
  </si>
  <si>
    <t>10.4103/0970-0218.199801</t>
  </si>
  <si>
    <t>Department of Community Medicine, SGT University, Gurgaon, Haryana, India</t>
  </si>
  <si>
    <t>Morphometric evaluation of adult acromion process in North Indian population</t>
  </si>
  <si>
    <t>10.7860/JCDR/2017/21060.9312</t>
  </si>
  <si>
    <t>Department of Anatomy, SGT Medical College, Hospital and Research Institute Budhera, Gurgaon, India; Department of Anatomy, Maulana Azad Medical College, New Delhi, India</t>
  </si>
  <si>
    <t>A review on Plasmodium falciparum-protein farnesyltransferase inhibitors as antimalarial drug targets</t>
  </si>
  <si>
    <t>Current Drug Targets</t>
  </si>
  <si>
    <t>10.2174/1389450117666160823165004</t>
  </si>
  <si>
    <t>Tazeen A., Afreen N., Abdullah M., Deeba F., Haider S.H., Kazim S.N., Ali S., Naqvi I.H., Broor S., Ahmed A., Parveen S.</t>
  </si>
  <si>
    <t>Epidemiology and Infection</t>
  </si>
  <si>
    <t>10.1017/S0950268816001990</t>
  </si>
  <si>
    <t>Centre for Interdisciplinary Research in Basic Sciences, Jamia Millia Islamia, New Delhi, India; School of Life Sciences, Jaipur National University, Jaipur, India; Dr. M. A. Ansari Health Centre, Jamia Millia Islamia, New Delhi, India; Department of Microbiology, Faculty of Medicine and Health Science, Shree Guru Gobind Singh Tricentenary University, Gurgaon, Haryana, India; Protein Research Dep, Department of Biochemistry, College of Science, King Saud University, Riyadh, Saudi Arabia</t>
  </si>
  <si>
    <t>Author Full Names</t>
  </si>
  <si>
    <t>Article Title</t>
  </si>
  <si>
    <t>Source Title</t>
  </si>
  <si>
    <t>Document Type</t>
  </si>
  <si>
    <t>Conference Title</t>
  </si>
  <si>
    <t>Publisher</t>
  </si>
  <si>
    <t>ISSN</t>
  </si>
  <si>
    <t>eISSN</t>
  </si>
  <si>
    <t>ISBN</t>
  </si>
  <si>
    <t>Publication Year</t>
  </si>
  <si>
    <t>DOI Link</t>
  </si>
  <si>
    <t/>
  </si>
  <si>
    <t>Arora, Tripti; Rani, Ketki</t>
  </si>
  <si>
    <t>Docking Studies of Potent Xanthine Oxidase Inhibitors-Molecules Patented and Published from 2011-2020</t>
  </si>
  <si>
    <t>ORIENTAL JOURNAL OF CHEMISTRY</t>
  </si>
  <si>
    <t>Article</t>
  </si>
  <si>
    <t>ORIENTAL SCIENTIFIC PUBL CO</t>
  </si>
  <si>
    <t>0970-020X</t>
  </si>
  <si>
    <t>2231-5039</t>
  </si>
  <si>
    <t>Gaurav; Alam, Zunaid</t>
  </si>
  <si>
    <t>Improving Road Safety in India Using Data Mining Techniques</t>
  </si>
  <si>
    <t>DATA SCIENCE AND ANALYTICS</t>
  </si>
  <si>
    <t>Proceedings Paper</t>
  </si>
  <si>
    <t>4th International Conference on Recent Developments in Science, Engineering and Technology (REDSET)</t>
  </si>
  <si>
    <t>SPRINGER-VERLAG BERLIN</t>
  </si>
  <si>
    <t>1865-0929</t>
  </si>
  <si>
    <t>1865-0937</t>
  </si>
  <si>
    <t>978-981-10-8527-7; 978-981-10-8526-0</t>
  </si>
  <si>
    <t>Saini, Chand Prakash</t>
  </si>
  <si>
    <t>Difficulty in Transition: Study on Hindrances in Online Shopping for Potential Shoppers</t>
  </si>
  <si>
    <t>INTERNATIONAL JOURNAL OF ONLINE MARKETING</t>
  </si>
  <si>
    <t>IGI GLOBAL</t>
  </si>
  <si>
    <t>2156-1753</t>
  </si>
  <si>
    <t>2156-1745</t>
  </si>
  <si>
    <t>Prakash, Chand; Yadav, Ritu; Kadyan, Sunil</t>
  </si>
  <si>
    <t>JOURNAL OF REVENUE AND PRICING MANAGEMENT</t>
  </si>
  <si>
    <t>PALGRAVE MACMILLAN LTD</t>
  </si>
  <si>
    <t>1477-657X</t>
  </si>
  <si>
    <t>Saini, Sonali; Sudan, Dps; Jain, Avinash</t>
  </si>
  <si>
    <t>EUROPEAN RESPIRATORY JOURNAL</t>
  </si>
  <si>
    <t>0903-1936</t>
  </si>
  <si>
    <t>Attri, Kavita; Singh, Manvi; Bhalla, Vijay</t>
  </si>
  <si>
    <t>Original Xylometazoline Loaded Chitosan Nanoparticles: Fabrication, Optimization and Evaluation for Nasal Congestion</t>
  </si>
  <si>
    <t>INDIAN JOURNAL OF PHARMACEUTICAL EDUCATION AND RESEARCH</t>
  </si>
  <si>
    <t>ASSOC PHARMACEUTICAL TEACHERS INDIA</t>
  </si>
  <si>
    <t>0019-5464</t>
  </si>
  <si>
    <t>Prakash, Chand; Yadav, Ritu; Singh, Amardeep; Yadav, Kanchan</t>
  </si>
  <si>
    <t>Modeling the Entrepreneurial Intention among Business Students</t>
  </si>
  <si>
    <t>PACIFIC BUSINESS REVIEW INTERNATIONAL</t>
  </si>
  <si>
    <t>PACIFIC INST MANAGEMENT</t>
  </si>
  <si>
    <t>0974-438X</t>
  </si>
  <si>
    <t>Kumar, Ajay</t>
  </si>
  <si>
    <t>Non-Isolated Pentagon Rule Fullerenes: A Review</t>
  </si>
  <si>
    <t>RESEARCH JOURNAL OF PHARMACEUTICAL BIOLOGICAL AND CHEMICAL SCIENCES</t>
  </si>
  <si>
    <t>Review</t>
  </si>
  <si>
    <t>RJPBCS RESEARCH JOURNAL PHARMACEUTICAL, BIOLOGICAL &amp; CHEMICAL SCIENCES</t>
  </si>
  <si>
    <t>0975-8585</t>
  </si>
  <si>
    <t>Saini, Sonali; Sudan, Dps; Dawar, Sachet; Jokhi, Adil</t>
  </si>
  <si>
    <t>Chaudhary, Vandana; Hussain, Shakir; Jain, Vikas; Parkash, Ved; Khar, Roop K.; Sharma, S. K.</t>
  </si>
  <si>
    <t>Formulation and Characterization of Solid Lipid Nanoparticles Containing Artemether and Lumefantrine for Treatment of P. falciparum</t>
  </si>
  <si>
    <t>BRITISH JOURNAL OF PHARMACEUTICAL RESEARCH</t>
  </si>
  <si>
    <t>SCIENCEDOMAIN INT</t>
  </si>
  <si>
    <t>2231-2919</t>
  </si>
  <si>
    <t>Superconductivity of Fullerenes: A Review</t>
  </si>
  <si>
    <t>Moudgil, Sumit Kumar; Sharma, Manish; Harsh, Piyush</t>
  </si>
  <si>
    <t>Secret Key Encryption based Steganography on Audio Signal by using 3 Dimensional Graphs</t>
  </si>
  <si>
    <t>PROCEEDINGS OF THE 2019 6TH INTERNATIONAL CONFERENCE ON COMPUTING FOR SUSTAINABLE GLOBAL DEVELOPMENT (INDIACOM)</t>
  </si>
  <si>
    <t>6th International Conference on Computing for Sustainable Global Development (INDIACom)</t>
  </si>
  <si>
    <t>978-93-80544-34-2</t>
  </si>
  <si>
    <t>Maratha, Sushma; Sharma, Vijay; Walia, Vaibhav</t>
  </si>
  <si>
    <t>METABOLIC BRAIN DISEASE</t>
  </si>
  <si>
    <t>SPRINGER/PLENUM PUBLISHERS</t>
  </si>
  <si>
    <t>0885-7490</t>
  </si>
  <si>
    <t>1573-7365</t>
  </si>
  <si>
    <t>Kalra, Kriti; Deshmukh, Paulami</t>
  </si>
  <si>
    <t>JOURNAL OF THE PAKISTAN MEDICAL ASSOCIATION</t>
  </si>
  <si>
    <t>Letter</t>
  </si>
  <si>
    <t>PAKISTAN MEDICAL ASSOC</t>
  </si>
  <si>
    <t>0030-9982</t>
  </si>
  <si>
    <t>Unusual DNA Structures.</t>
  </si>
  <si>
    <t>Yadav, Manish; Sharma, Kiran; Singh, Deepika</t>
  </si>
  <si>
    <t>The Deleterious Health Effects of Aluminium: An Updated Review</t>
  </si>
  <si>
    <t>BIOSCIENCE BIOTECHNOLOGY RESEARCH COMMUNICATIONS</t>
  </si>
  <si>
    <t>SOC SCIENCE &amp; NATURE</t>
  </si>
  <si>
    <t>0974-6455</t>
  </si>
  <si>
    <t>NEUROCHEMICAL RESEARCH</t>
  </si>
  <si>
    <t>0364-3190</t>
  </si>
  <si>
    <t>1573-6903</t>
  </si>
  <si>
    <t>Mohanta, Nirjhar; Kalra, Sheetal; Pawaria, Sonia</t>
  </si>
  <si>
    <t>A Comparative Study of Circuit Training and Plyometric Training on Strength, Speed and Agility in State Level Lawn Tennis Players</t>
  </si>
  <si>
    <t>JOURNAL OF CLINICAL AND DIAGNOSTIC RESEARCH</t>
  </si>
  <si>
    <t>PREMCHAND SHANTIDEVI RESEARCH FOUNDATION</t>
  </si>
  <si>
    <t>2249-782X</t>
  </si>
  <si>
    <t>0973-709X</t>
  </si>
  <si>
    <t>Karhana, Preeti; Sheokand, Vidushi; Bhardwaj, Amit; Munjal, Neha</t>
  </si>
  <si>
    <t>Laser Excision of Large Peripheral Ossifying Fibroma- Histological and Radiographic Interpretation: A Case Report</t>
  </si>
  <si>
    <t>Bharara, Tanisha; Upadhyay, Shalini; Sawhney, Mohinder Pal Singh; Khandait, Manisha</t>
  </si>
  <si>
    <t>Primary Cutaneous Cryptococcosis: A Rare Masquerading Presentation of Cryptococcus Infection</t>
  </si>
  <si>
    <t>Gahlot, Vinod; Yadav, Dinesh Kumar; Mexicana, Argemone</t>
  </si>
  <si>
    <t>Anticonvulsant effects of Argemone mexicana L. against maximal electroshock and pentylenetetrazole induced seizure in rats</t>
  </si>
  <si>
    <t>ANNALS OF PHYTOMEDICINE-AN INTERNATIONAL JOURNAL</t>
  </si>
  <si>
    <t>UKAAZ PUBLICATIONS</t>
  </si>
  <si>
    <t>2393-9885</t>
  </si>
  <si>
    <t>2278-9839</t>
  </si>
  <si>
    <t>Intrinsically Bent DNA Structures Models.</t>
  </si>
  <si>
    <t>Kaila, Neha; Dhir, Sarika; Vashist, Neelam</t>
  </si>
  <si>
    <t>ANTIPYRETIC AND ANALGESIC ACTIVITY OF PICRORHIZA KURROOA RHIZOMES</t>
  </si>
  <si>
    <t>INTERNATIONAL JOURNAL OF PHARMACEUTICAL SCIENCES AND RESEARCH</t>
  </si>
  <si>
    <t>INT JOURNAL PHARMACEUTICAL SCIENCES &amp; RESEARCH</t>
  </si>
  <si>
    <t>0975-8232</t>
  </si>
  <si>
    <t>Pal, Sajjan; Kalra, Sheetal; Jain, Shilpa</t>
  </si>
  <si>
    <t>COVID-19 Pandemic: Mental Health and Coping Strategies</t>
  </si>
  <si>
    <t>Rohilla, Suman</t>
  </si>
  <si>
    <t>WILEY</t>
  </si>
  <si>
    <t>0272-4391</t>
  </si>
  <si>
    <t>1098-2299</t>
  </si>
  <si>
    <t>Sharma, Dheeraj Kumar; Singh, Niraj Kumar; Goyal, Ahsas; Gupta, Jeetendra Kumar; Yadav, Harlokesh Narayan</t>
  </si>
  <si>
    <t>Role of Testosterone in Swimming Exercise-induced Analgesia in Rats</t>
  </si>
  <si>
    <t>Vaidya, Vibhash Kumar; Saha, Susmita; Aneja, Prachi Saffar; Kapur, Neeru; Rathi, Suresh Kanta</t>
  </si>
  <si>
    <t>Morphometry of Sella Turcica, Anterior Clinoid Process and Carotico-clinoid Foramen among North Indian Population: A Cross-sectional Study</t>
  </si>
  <si>
    <t>Singh, Narinder Pal; Kathuria, Danish; Aggarwal, Neeru P.; Gupta, Anish Kumar; Kaur, Gurleen</t>
  </si>
  <si>
    <t>Acute kidney injury in intensive care unit: A clinical and outcome study</t>
  </si>
  <si>
    <t>INDIAN JOURNAL OF MEDICAL SPECIALITIES</t>
  </si>
  <si>
    <t>0976-2884</t>
  </si>
  <si>
    <t>0976-2892</t>
  </si>
  <si>
    <t>Kumar, Jitender; Kashyap, Rahul; Bhatnagar, Alok; Dogra, Namrata; Grover, Seema; Ranganathan, Vatsala</t>
  </si>
  <si>
    <t>Comparison of Pain Levels between Infra-Orbital Nerve Block with and without Greater Palatine Anaesthesia during Orthodontic Extraction: A Split-Mouth, Prospective Study</t>
  </si>
  <si>
    <t>Saidha, Poonam Kumar; Kapoor, Sahil; Das, Pooja; Gupta, Ayushi; Kakkar, Vikas; Kumar, Arun; Arya, Varun</t>
  </si>
  <si>
    <t>INDIAN JOURNAL OF OTOLARYNGOLOGY AND HEAD &amp; NECK SURGERY</t>
  </si>
  <si>
    <t>SPRINGER INDIA</t>
  </si>
  <si>
    <t>2231-3796</t>
  </si>
  <si>
    <t>0973-7707</t>
  </si>
  <si>
    <t>Chib, Adhishree Singh; Sharma, Vishal; Garg, Shalini; Dogra, Shikha; Gupta, Anil; Srivastava, Ankit; Joshi, Sakshi</t>
  </si>
  <si>
    <t>Effect of Type of Malocclusion on the Surface Pattern of Caries on Molars and DMFT Index in Primary and Mixed Dentition Period-A Pilot Study</t>
  </si>
  <si>
    <t>Preeti; Kalra, Sheetal; Yadav, Joginder; Pawaria, Sonia</t>
  </si>
  <si>
    <t>Effect of Pilates on Lower Limb Strength, Dynamic Balance, Agility and Coordination Skills in Aspiring State Level Badminton Players</t>
  </si>
  <si>
    <t>Rishi, Priyanka; Yadav, Joginder; Anand, Pooja; Yadav, Bindoo; Sharma, Ankush</t>
  </si>
  <si>
    <t>CLINICAL EFFICACY OF 6 WEEKS PILATES PROGRAM IN WOMEN WITH POSTPARTUM LOW BACK PAIN : A PILOT STUDY</t>
  </si>
  <si>
    <t>SURANAREE JOURNAL OF SCIENCE AND TECHNOLOGY</t>
  </si>
  <si>
    <t>SURANAREE UNIV TECHNOLOGY</t>
  </si>
  <si>
    <t>0858-849X</t>
  </si>
  <si>
    <t>Pal, Sajjan; Kalra, Sheetal; Awasthi, Supriya</t>
  </si>
  <si>
    <t>Influence of Stress and Anxiety on Sports Injuries in Athletes</t>
  </si>
  <si>
    <t>Yadav, Sonia; Kumar, Nitin</t>
  </si>
  <si>
    <t>Synthesis and Evaluation of Novel 4-hydroxycoumarin Derivatives as Potential Anti-microbial Agents</t>
  </si>
  <si>
    <t>Gahlot, Vinod; Yadav, Dinesh Kumar</t>
  </si>
  <si>
    <t>Phytochemical and Network Pharmacology Based Evaluation of Antiepileptic Potential of Identified Metabolites in Argimone mexicana</t>
  </si>
  <si>
    <t>PHARMACOGNOSY RESEARCH</t>
  </si>
  <si>
    <t>0974-8490</t>
  </si>
  <si>
    <t>0976-4836</t>
  </si>
  <si>
    <t>Prasad, Neelkant; Sharma, Aditya</t>
  </si>
  <si>
    <t>Ultraviolet-visible Spectrophotometric Method for Estimation of Gliclazide in Presence of Excipients Interacting in UV-visible Region</t>
  </si>
  <si>
    <t>ASSOCIATION OF GLUTATHIONE S-TRANSFERASE GENES (GSTM1 AND GSTT1) WITH BLOOD LEAD LEVELS IN OCCUPATIONALLY LEAD-EXPOSED WORKERS</t>
  </si>
  <si>
    <t>DRUG METABOLISM AND PHARMACOKINETICS</t>
  </si>
  <si>
    <t>JAPANESE SOC STUDY XENOBIOTICS</t>
  </si>
  <si>
    <t>1880-0920</t>
  </si>
  <si>
    <t>Deep, Raman; Vedamurthy, R.</t>
  </si>
  <si>
    <t>Knowledge, risk perception and precautionary actions taken by residents regarding COVID-19: An online cross sectional survey</t>
  </si>
  <si>
    <t>MEDICAL SCIENCE</t>
  </si>
  <si>
    <t>DISCOVERY PUBLICATION</t>
  </si>
  <si>
    <t>2321-7359</t>
  </si>
  <si>
    <t>2321-7367</t>
  </si>
  <si>
    <t>Pal, Sajjan</t>
  </si>
  <si>
    <t>Preventive Methods for Karate Injuries- A Review</t>
  </si>
  <si>
    <t>Juneja, Kapil</t>
  </si>
  <si>
    <t>Expanded and Filtered Features Based ELM Model for Thyroid Disease Classification</t>
  </si>
  <si>
    <t>WIRELESS PERSONAL COMMUNICATIONS</t>
  </si>
  <si>
    <t>0929-6212</t>
  </si>
  <si>
    <t>1572-834X</t>
  </si>
  <si>
    <t>Bharara, Tanisha; Chakravarti, Anita; Sharma, Mukesh; Agarwal, Priti</t>
  </si>
  <si>
    <t>BMC</t>
  </si>
  <si>
    <t>1752-1947</t>
  </si>
  <si>
    <t>Chakravarti, Anita; Upadhyay, Shalini; Bharara, Tanisha; Broor, Shobha</t>
  </si>
  <si>
    <t>INDIAN JOURNAL OF MEDICAL MICROBIOLOGY</t>
  </si>
  <si>
    <t>0255-0857</t>
  </si>
  <si>
    <t>1998-3646</t>
  </si>
  <si>
    <t>Kalra, Sheetal; Yadav, Joginder; Ajmera, Puneeta; Sindhu, Bijender; Pal, Sajjan</t>
  </si>
  <si>
    <t>Impact of Physical Activity on Physical and Mental Health of Postmenopausal Women: A Systematic Review</t>
  </si>
  <si>
    <t>Rewari, Alisha; Dabas, Nupur; Sanan, Reshu; Phogat, Shefali; Phukela, Sumit Singh; Vigarniya, Monika</t>
  </si>
  <si>
    <t>CASE REPORTS IN DENTISTRY</t>
  </si>
  <si>
    <t>HINDAWI LTD</t>
  </si>
  <si>
    <t>2090-6447</t>
  </si>
  <si>
    <t>2090-6455</t>
  </si>
  <si>
    <t>Sharma, Manish; Goel, Amit Kumar</t>
  </si>
  <si>
    <t>2018 INTERNATIONAL CONFERENCE ON COMPUTING, POWER AND COMMUNICATION TECHNOLOGIES (GUCON)</t>
  </si>
  <si>
    <t>International Conference on Computing, Power and Communication Technologies (GUCON)</t>
  </si>
  <si>
    <t>978-1-5386-4491-1</t>
  </si>
  <si>
    <t>Rishi, Priyanka; Yadav, Joginder; Anand, Pooja; Yadav, Bindoo</t>
  </si>
  <si>
    <t>Efficacy of Kinesio Taping among Females A Quasi-experimental Study</t>
  </si>
  <si>
    <t>Kumar, Saurabh; Khushboo; Panwar, Preeti; Garg, Somya; Kalra, Sheetal; Yadav, Joginder</t>
  </si>
  <si>
    <t>ANNALS OF INDIAN ACADEMY OF NEUROLOGY</t>
  </si>
  <si>
    <t>0972-2327</t>
  </si>
  <si>
    <t>1998-3549</t>
  </si>
  <si>
    <t>Sharma, Binney; Roy, Avishek; Sengupta, Trina; Vishwakarma, Lal Chandra; Singh, Anuraag; Netam, Ritesh; Nag, Tapas Chandra; Akhtar, Nasreen; Mallick, Hruda Nanda</t>
  </si>
  <si>
    <t>Article; Early Access</t>
  </si>
  <si>
    <t>OXFORD UNIV PRESS INC</t>
  </si>
  <si>
    <t>0161-8105</t>
  </si>
  <si>
    <t>1550-9109</t>
  </si>
  <si>
    <t>Agarwal, Priti; Devi, Leimapokpam Sumitra</t>
  </si>
  <si>
    <t>Aggarwal, Ruchi; Ahmad, Furqan</t>
  </si>
  <si>
    <t>REMEDIES PROVIDED UNDER DISPUTE SETTLEMENT BODY IN WTO</t>
  </si>
  <si>
    <t>INTERNATIONAL JOURNAL OF EARLY CHILDHOOD SPECIAL EDUCATION</t>
  </si>
  <si>
    <t>ANADOLU UNIV</t>
  </si>
  <si>
    <t>1308-5581</t>
  </si>
  <si>
    <t>Kumar, Santosh; Yadav, Dinesh Kumar; Gautam, Richa</t>
  </si>
  <si>
    <t>Authentication and quality evaluation of an Indian traditional medicinal plant: Salparni</t>
  </si>
  <si>
    <t>Pawaria, Sonia; Sudhan, Dharmpal Singh; Kalra, Sheetal</t>
  </si>
  <si>
    <t>Effectiveness of Cervical Stabilisation Exercises on Respiratory Strength in Chronic Neck Pain Patients with Forward Head Posture- A Pilot Study</t>
  </si>
  <si>
    <t>Goel, Sonia; Singh, Kalpana; Grewal, Sapna; Nath, Manoj</t>
  </si>
  <si>
    <t>Impact of Omics in Improving Drought Tolerance in Wheat</t>
  </si>
  <si>
    <t>CRITICAL REVIEWS IN PLANT SCIENCES</t>
  </si>
  <si>
    <t>TAYLOR &amp; FRANCIS INC</t>
  </si>
  <si>
    <t>0735-2689</t>
  </si>
  <si>
    <t>1549-7836</t>
  </si>
  <si>
    <t>Arora, Poonam; Ansari, Shahid Husain; Nainwal, Lalit Mohan</t>
  </si>
  <si>
    <t>TURKISH JOURNAL OF BOTANY</t>
  </si>
  <si>
    <t>TUBITAK SCIENTIFIC &amp; TECHNICAL RESEARCH COUNCIL TURKEY</t>
  </si>
  <si>
    <t>1300-008X</t>
  </si>
  <si>
    <t>1303-6106</t>
  </si>
  <si>
    <t>Prasad, N.; Singh, P.; Kumar, P.</t>
  </si>
  <si>
    <t>UV-SPECTROPHOTOMETRIC METHOD FOR SIMULTANEOUS ESTIMATION OF LORNOXICAM AND EPERISONE HYDROCHLORIDE IN BULK DRUG, FORMULATIONS AND AQUEOUS DISSOLUTION SAMPLES</t>
  </si>
  <si>
    <t>Gulia, Shagun; Vigarniya, Monika</t>
  </si>
  <si>
    <t>A Comprehensive Review on Zygomatic Implants</t>
  </si>
  <si>
    <t>NITTE UNIVERSITY JOURNAL OF HEALTH SCIENCE</t>
  </si>
  <si>
    <t>NITTE UNIV</t>
  </si>
  <si>
    <t>2249-7110</t>
  </si>
  <si>
    <t>Rani, Priyanka; Malhotra, Puja</t>
  </si>
  <si>
    <t>NIGERIAN POSTGRADUATE MEDICAL JOURNAL</t>
  </si>
  <si>
    <t>1117-1936</t>
  </si>
  <si>
    <t>2468-6875</t>
  </si>
  <si>
    <t>Monika; Kumar, Saurabh; Gupta, Aarti</t>
  </si>
  <si>
    <t>SPORT SCIENCES FOR HEALTH</t>
  </si>
  <si>
    <t>SPRINGERNATURE</t>
  </si>
  <si>
    <t>1824-7490</t>
  </si>
  <si>
    <t>1825-1234</t>
  </si>
  <si>
    <t>Pal, Sajjan; Kumar, Saurabh; Sharma, Ankush; Thariwal, Shalu</t>
  </si>
  <si>
    <t>Prevalence of Injuries in National Level Kabaddi Players in India-A Cross-sectional Survey</t>
  </si>
  <si>
    <t>Chattopadhya, Debasish; Devi, Leimapokpam Sumitra; Grover, Shyam Sunder; Broor, Shobha</t>
  </si>
  <si>
    <t>Urban Migrant Labourers as Potential Source for Transfer of Antimicrobial Resistance to Rural Community</t>
  </si>
  <si>
    <t>JOURNAL OF PURE AND APPLIED MICROBIOLOGY</t>
  </si>
  <si>
    <t>DR M N KHAN</t>
  </si>
  <si>
    <t>0973-7510</t>
  </si>
  <si>
    <t>2581-690X</t>
  </si>
  <si>
    <t>Madhuri; Jangra, Sweta; Khandait, Manisha</t>
  </si>
  <si>
    <t>Clinical Spectrum and Resistance Profile of Staphylococcus Infections in a Peri Urban Tertiary Care Hospital</t>
  </si>
  <si>
    <t>Yadav, Mohit; Yadav, Rohit; Tokas, Shekhar; Farooq, Rayees</t>
  </si>
  <si>
    <t>JOURNAL OF PHARMACEUTICAL NEGATIVE RESULTS</t>
  </si>
  <si>
    <t>RESEARCHTRENTZ ACAD PUBL EDUCATION SERVICES</t>
  </si>
  <si>
    <t>0976-9234</t>
  </si>
  <si>
    <t>2229-7723</t>
  </si>
  <si>
    <t>Upadhyay, Shalini; Bharara, Tanisha; Khandait, Manisha; Chawdhry, Ankit; Sharma, Bharat Bhushan</t>
  </si>
  <si>
    <t>WORLD JOURNAL OF CLINICAL CASES</t>
  </si>
  <si>
    <t>BAISHIDENG PUBLISHING GROUP INC</t>
  </si>
  <si>
    <t>2307-8960</t>
  </si>
  <si>
    <t>Chopra, Priyanka; Kapoor, Shalini; Karhana, Preeti</t>
  </si>
  <si>
    <t>LipStaT- Know Where, When and How?</t>
  </si>
  <si>
    <t>Mohan, Rakesh; Kumar, Anil; Ahanger, Ali. Md.; Bansal, Sanjiv Kr.; Sonia</t>
  </si>
  <si>
    <t>TO STUDY THE EFFECT OF YOGA EXERCISE PRANAYAMA BREATHING EXERCISES AND MEDITATION ON CARDIORESPIRATORY PARAMETERS IN YOUNG HEALTHY VOLUNTEERS</t>
  </si>
  <si>
    <t>JOURNAL OF EVOLUTION OF MEDICAL AND DENTAL SCIENCES-JEMDS</t>
  </si>
  <si>
    <t>JOURNAL EVOLUTION MEDICAL &amp; DENTAL SCIENCES</t>
  </si>
  <si>
    <t>2278-4748</t>
  </si>
  <si>
    <t>2278-4802</t>
  </si>
  <si>
    <t>William, Justina; Masih, Kanwal; Pradhan, Uma; Kaur, Jasneet; Singh, Upinder; Singh, Gulshanjit</t>
  </si>
  <si>
    <t>CUREUS JOURNAL OF MEDICAL SCIENCE</t>
  </si>
  <si>
    <t>CUREUS INC</t>
  </si>
  <si>
    <t>2168-8184</t>
  </si>
  <si>
    <t>Nindra, Jasmine; Sidhu, Maninder Singh; Dogra, Namrata; Rao, Dayashankara J. K.; Grover, Seema</t>
  </si>
  <si>
    <t>Asymmetric Skeletal Open Bite Treated with Unilateral Sagittal Split Osteotomy and Tongue Reduction</t>
  </si>
  <si>
    <t>Arora, Priya; Nagpal, Shivani; Tewari, Abhinav; Jose, Nimmi A.; Mahla, Ved Pal; Tripathi, Ashutosh; Gupta, Poorva; Siwatch, Avi; Ogha, Ajay</t>
  </si>
  <si>
    <t>LIPPINCOTT WILLIAMS &amp; WILKINS</t>
  </si>
  <si>
    <t>1095-0680</t>
  </si>
  <si>
    <t>1533-4112</t>
  </si>
  <si>
    <t>Arora, Manpreet; Dave, Aparna; Saluja, Pulin; Siwach, Vijay</t>
  </si>
  <si>
    <t>Isolated Angiokeratoma of Oral Cavity: A Rare Case Report</t>
  </si>
  <si>
    <t>Editorial Material</t>
  </si>
  <si>
    <t>Sharma, Apoorva; Khan, Waheeda</t>
  </si>
  <si>
    <t>Role of Early Childhood Adversity, Behaviour Problems and Academic Performance among Adolescents with ADHD: A Systematic Review</t>
  </si>
  <si>
    <t>Kannojiya, Vikas; Sharma, Riya; Gaur, Rahul; Jangra, Anil; Yadav, Pushpender; Prajapati, Pooja</t>
  </si>
  <si>
    <t>INTERNATIONAL CONFERENCE ON RECENT ADVANCES IN MATERIALS, MECHANICAL AND CIVIL ENGINEERING</t>
  </si>
  <si>
    <t>International Conference on Recent Advances in Materials, Mechanical and Civil Engineering (ICRAMMCE)</t>
  </si>
  <si>
    <t>IOP PUBLISHING LTD</t>
  </si>
  <si>
    <t>Yadav, Manisha; Dangi, Amit</t>
  </si>
  <si>
    <t>A Bibliometric study on Gamification and its Role in Users Engagement</t>
  </si>
  <si>
    <t>Arora, Anshul; Arya, Ashtha; Grewal, Mandeep S.; Patanjali, Shagun</t>
  </si>
  <si>
    <t>Platelet Rich Fibrin as Regenerative Therapy for Peri Radicular Surgery in a Trauma Case - An Innovative Approach</t>
  </si>
  <si>
    <t>Kumar, M.</t>
  </si>
  <si>
    <t>RETRACTION: Effect of grain orientation on friction and wear behavior of AZ91 magnesium alloy (Retraction of Vol 11, Pg 135, 2021)</t>
  </si>
  <si>
    <t>LETTERS ON MATERIALS</t>
  </si>
  <si>
    <t>Retraction</t>
  </si>
  <si>
    <t>RUSSIAN ACAD SCIENCES, INST METALS SUPERPLASTICITY PROBLEMS</t>
  </si>
  <si>
    <t>2218-5046</t>
  </si>
  <si>
    <t>2410-3535</t>
  </si>
  <si>
    <t>Upadhyay, Shalini; Chakravarti, Anita; Bharara, Tanisha; Yadav, Sushmita</t>
  </si>
  <si>
    <t>CSE (Ceftriaxone plus Sulbactam plus Disodium Edta): A Possible Solution to the Global Antimicrobial Resistance Pandemic</t>
  </si>
  <si>
    <t>Kapoor, Shalini</t>
  </si>
  <si>
    <t>Comparative Evaluation of Ultrasonography and MRI in Detection of Odontogenic Fascial Space Infections: A Prospective Study</t>
  </si>
  <si>
    <t>INTERNATIONAL JOURNAL OF MEDICAL RESEARCH &amp; HEALTH SCIENCES</t>
  </si>
  <si>
    <t>SUAMTHI PUBLICATIONS</t>
  </si>
  <si>
    <t>2319-5886</t>
  </si>
  <si>
    <t>Bhutani, Namita; Kumar, Raj; Arora, Sunil; Poswal, Pooja; Singla, Sham</t>
  </si>
  <si>
    <t>DIAGNOSTIC CYTOPATHOLOGY</t>
  </si>
  <si>
    <t>8755-1039</t>
  </si>
  <si>
    <t>1097-0339</t>
  </si>
  <si>
    <t>Nagpal, Shivani; Kumar, Deepak; Kumar, Manoj; Jose, Nimmi A.; Tewari, Abhinav</t>
  </si>
  <si>
    <t>Psychiatric morbidity in the parents of children with Attention Deficit Hyperactivity Disorder</t>
  </si>
  <si>
    <t>JOURNAL OF INDIAN ASSOCIATION FOR CHILD AND ADOLESCENT MENTAL HEALTH</t>
  </si>
  <si>
    <t>INDIAN ASSOC CHILD &amp; ADOLESCENT MENTAL HEALTH</t>
  </si>
  <si>
    <t>0973-1342</t>
  </si>
  <si>
    <t>Sharma, Anand; Sharma, Vipin; Tokas, Shekhar</t>
  </si>
  <si>
    <t>ECONOMICS AND BUSINESS LETTERS</t>
  </si>
  <si>
    <t>UNIV OVIEDO</t>
  </si>
  <si>
    <t>2254-4380</t>
  </si>
  <si>
    <t>Jain, R.; Kalra, S.; Pawaria, S.</t>
  </si>
  <si>
    <t>COMPARATIVE EXERCISE PHYSIOLOGY</t>
  </si>
  <si>
    <t>WAGENINGEN ACADEMIC PUBLISHERS</t>
  </si>
  <si>
    <t>1755-2540</t>
  </si>
  <si>
    <t>1755-2559</t>
  </si>
  <si>
    <t>Aziz, Mudasir; Khan, Waheeda; Amin, Faseeh; Khan, Mohammad Furqan</t>
  </si>
  <si>
    <t>FAMILY JOURNAL</t>
  </si>
  <si>
    <t>SAGE PUBLICATIONS INC</t>
  </si>
  <si>
    <t>1066-4807</t>
  </si>
  <si>
    <t>1552-3950</t>
  </si>
  <si>
    <t>Sharma, Neeraj; Sharma, Chetna</t>
  </si>
  <si>
    <t>BRITISH JOURNAL OF VISUAL IMPAIRMENT</t>
  </si>
  <si>
    <t>SAGE PUBLICATIONS LTD</t>
  </si>
  <si>
    <t>0264-6196</t>
  </si>
  <si>
    <t>1744-5809</t>
  </si>
  <si>
    <t>Amola, Mamta; Pawara, Sonia; Kalra, Sheetal</t>
  </si>
  <si>
    <t>Effect of Inspiratory Muscle Training and Diaphragmatic Breathing Exercises on Dyspnea, Pulmonary Functions, Fatigue and Functional Capacity in Pregnancy during Third Trimester</t>
  </si>
  <si>
    <t>Sharma, Kiran</t>
  </si>
  <si>
    <t>ANALYSIS OF TARAXEROL AND TARAXASTEROL IN HAIRY ROOT CULTURES OF TARAXACUM OFFICINALE WEBER</t>
  </si>
  <si>
    <t>Bansal, Sanjiv Kumar; Suri, Arpita; Singh, Naveen Kumar</t>
  </si>
  <si>
    <t>Role of Serum Osteopontin as a Biomarker in the Diagnosis of Alcoholic Liver Disease</t>
  </si>
  <si>
    <t>Pant, Pooja; Verma, M. K.</t>
  </si>
  <si>
    <t>Standardization of media and container for improving seed and seedling growth in papaya (Carica papaya) cv. Red Lady</t>
  </si>
  <si>
    <t>INDIAN JOURNAL OF AGRICULTURAL SCIENCES</t>
  </si>
  <si>
    <t>INDIAN COUNC AGRICULTURAL RES</t>
  </si>
  <si>
    <t>0019-5022</t>
  </si>
  <si>
    <t>2394-3319</t>
  </si>
  <si>
    <t>Devi, Leimapokpam Sumitra; Broor, Shobha; Chakravarti, Anita; Chattopadhya, Debasish</t>
  </si>
  <si>
    <t>Livestock Manure as Potential Reservoir of CTX-M Type Extended-spectrum beta-lactamase Producing Escherichia coli and Klebsiella pneumoniae Associated with Carbapenemase Production</t>
  </si>
  <si>
    <t>BJOG-AN INTERNATIONAL JOURNAL OF OBSTETRICS AND GYNAECOLOGY</t>
  </si>
  <si>
    <t>1471-0528</t>
  </si>
  <si>
    <t>Sharma, Bharti; Yadav, Dinesh Kumar</t>
  </si>
  <si>
    <t>PLANTS-BASEL</t>
  </si>
  <si>
    <t>MDPI</t>
  </si>
  <si>
    <t>2223-7747</t>
  </si>
  <si>
    <t>Kumar, Mukesh</t>
  </si>
  <si>
    <t>Studies on microstructure, residual stress, electrical and magnetic properties of nano-crystalline Ni?Cu alloy films deposited by DC magnetron co-sputtering</t>
  </si>
  <si>
    <t>MATERIALS RESEARCH EXPRESS</t>
  </si>
  <si>
    <t>2053-1591</t>
  </si>
  <si>
    <t>7th International Conference of Materials Processing and Characterization (ICMPC)</t>
  </si>
  <si>
    <t>Sethi, Bhawana; Mazumder, Rupa</t>
  </si>
  <si>
    <t>IN-VIVO CHARACTERIZATION OF TRANSDERMAL PATCHES OF ALISKIREN HEMIFUMARATE FOR TREATMENT OF HYPERTENSION</t>
  </si>
  <si>
    <t>Singh, D. P.; Rajiv; Kumari, Meenakshi; Prakash, H. G.; Kumar, Prabhat</t>
  </si>
  <si>
    <t>SUGAR TECH</t>
  </si>
  <si>
    <t>0972-1525</t>
  </si>
  <si>
    <t>0974-0740</t>
  </si>
  <si>
    <t>Kaul, Chitra; Kumar, Naresh; Sharma, Manish</t>
  </si>
  <si>
    <t>2019 3RD INTERNATIONAL CONFERENCE ON RECENT DEVELOPMENTS IN CONTROL, AUTOMATION &amp; POWER ENGINEERING (RDCAPE)</t>
  </si>
  <si>
    <t>3rd International Conference on Recent Developments in Control, Automation and Power Engineering (RDCAPE)</t>
  </si>
  <si>
    <t>978-1-7281-2068-3</t>
  </si>
  <si>
    <t>Pal, Sajjan; Yadav, Joginder; Sindhu, Bijender; Kalra, Sheetal</t>
  </si>
  <si>
    <t>Effect of Plyometrics and Pilates Training on Dynamic Balance and Core Strength of Karate Players</t>
  </si>
  <si>
    <t>Yadav, Swati; Arora, Shabnam; Chaudhary, Shweta; Garg, Rinku</t>
  </si>
  <si>
    <t>Prevalence and Predictors of Internet Addiction among North India Health Science Students</t>
  </si>
  <si>
    <t>Chauhan, Sanjeev Kumar</t>
  </si>
  <si>
    <t>PHYSICAL REVIEW E</t>
  </si>
  <si>
    <t>AMER PHYSICAL SOC</t>
  </si>
  <si>
    <t>2470-0045</t>
  </si>
  <si>
    <t>2470-0053</t>
  </si>
  <si>
    <t>Malik, Pradeep; Deepika, Ana Maria</t>
  </si>
  <si>
    <t>STABILITY ANALYSIS OF FRACTIONAL ORDER MODELLING OF SOCIAL MEDIA ADDICTION</t>
  </si>
  <si>
    <t>MATHEMATICAL FOUNDATIONS OF COMPUTING</t>
  </si>
  <si>
    <t>AMER INST MATHEMATICAL SCIENCES-AIMS</t>
  </si>
  <si>
    <t>2577-8838</t>
  </si>
  <si>
    <t>Sharma, Manish; Kapil, Manoj</t>
  </si>
  <si>
    <t>Integrated Bluetooth Superwideband Antenna with Triple Band Notch Characteristcs for Wideband Wireless Applications</t>
  </si>
  <si>
    <t>2019 9TH INTERNATIONAL CONFERENCE ON CLOUD COMPUTING, DATA SCIENCE &amp; ENGINEERING (CONFLUENCE 2019)</t>
  </si>
  <si>
    <t>9th International Conference on Cloud Computing, Data Science and Engineering (CONFLUENCE)</t>
  </si>
  <si>
    <t>978-1-5386-5933-5</t>
  </si>
  <si>
    <t>Verma, Neetika; Gupta, Anil; Garg, Shalini; Dogra, Shikha; Joshi, Sakshi; Vaid, Parika</t>
  </si>
  <si>
    <t>Outcome of Conventional versus Digital Mode of Behaviour Modification With or Without Maternal Presence in Paediatric Dental Patients- A Pilot Study</t>
  </si>
  <si>
    <t>INDIAN JOURNAL OF PSYCHIATRY</t>
  </si>
  <si>
    <t>0019-5545</t>
  </si>
  <si>
    <t>Sahoo, Banapriya; Devi, Akoijam Mamata; Devi, Haobijam Madhubala</t>
  </si>
  <si>
    <t>Impact of Skill Training Programme (STP) Regarding Postnatal Care of Mothers Who Underwent Lower Segment Caesarean Section on Competencies among Students: A Quasi-Experimental Study</t>
  </si>
  <si>
    <t>JOURNAL OF PHARMACEUTICAL RESEARCH INTERNATIONAL</t>
  </si>
  <si>
    <t>2456-9119</t>
  </si>
  <si>
    <t>Singh, Narinder Pal; Khan, Mohd Qasim; Choudhary, Pankaj Nand; Gupta, Anish Kumar; Kaul, Shaurya</t>
  </si>
  <si>
    <t>A prospective study for the assessment of frailty in elderly chronic kidney disease patients</t>
  </si>
  <si>
    <t>Rohilla, Abhishek; Anand, Pooja; Pal, Sajjan; Sehdav, Abhista</t>
  </si>
  <si>
    <t>Relationship of Bowling Speed with Power and Dynamic Balance in Bowlers: A Cross-sectional Study</t>
  </si>
  <si>
    <t>RETRACTED: Effect of grain orientation on friction and wear behavior of AZ91 magnesium alloy (Retracted article. See vol. 11, pg. 367, 2021)</t>
  </si>
  <si>
    <t>Article; Retracted Publication</t>
  </si>
  <si>
    <t>Zeeshan, Mohammad; Sen, Siddhartha; Dhawan, Pooja Bhardwaj</t>
  </si>
  <si>
    <t>Effects of Kinesiotaping on the Improvement of Sensorimotor Function along with Disability in Chronic Mechanical Neck Pain</t>
  </si>
  <si>
    <t>Kapoor, Shalini; Dudeja, Anjali</t>
  </si>
  <si>
    <t>Derma fillers: Ray of light in black triangles - A pilot study</t>
  </si>
  <si>
    <t>CONTEMPORARY CLINICAL DENTISTRY</t>
  </si>
  <si>
    <t>0976-237X</t>
  </si>
  <si>
    <t>0976-2361</t>
  </si>
  <si>
    <t>Devi, Leimapokpam Sumitra; Broor, Shobha; Rautela, Rajendra Singh; Grover, Shyam Sunder; Chakravarti, Anita; Chattopadhya, Debasish</t>
  </si>
  <si>
    <t>Increasing prevalence of Escherichia coli and Klebsiella pneumoniae producing CTX-M-type extended-spectrum beta-lactamase, carbapenemase, and NDM-1 in patients from a rural community with community acquired infections: A 3-year study</t>
  </si>
  <si>
    <t>INTERNATIONAL JOURNAL OF APPLIED AND BASIC MEDICAL RESEARCH</t>
  </si>
  <si>
    <t>2229-516X</t>
  </si>
  <si>
    <t>2248-9606</t>
  </si>
  <si>
    <t>Premlata; Rishi, Priyanka; Singh, Gurpreet</t>
  </si>
  <si>
    <t>EFFECT OF POSITIONAL RELEASE TECHNIQUE VERSUS ISCHEMIC COMPRESSION ON PRESSURE PAIN THRESHOLD, RANGE OF MOTION, AN D HEADACHE DISABILITY IN CERVICOGENIC HEADACHE PATIENTS AMONG COLLEGE GOING, STUDENTS. A RANDOMIZED CONTROLLED TRIAL</t>
  </si>
  <si>
    <t>INTERNATIONAL JOURNAL OF PHYSIOTHERAPY</t>
  </si>
  <si>
    <t>IJPHY PUBLISHERS</t>
  </si>
  <si>
    <t>2349-5987</t>
  </si>
  <si>
    <t>2348-8336</t>
  </si>
  <si>
    <t>Gupta, Saurabh; Rani, Sangeeta; Dixit, Amit</t>
  </si>
  <si>
    <t>Kalra, Sheetal; Ajmera, Puneeta; Yadav, Joginder; Sindhu, Bijender; Pawaria, Sonia; Pal, Sajjan</t>
  </si>
  <si>
    <t>Development of a Reliable and Valid Questionnaire to Identify Factors Affecting Health of Postmenopausal Women in Selected Areas of Gurugram, India</t>
  </si>
  <si>
    <t>Gupta, Sandhya; Choksi, Kushal; Chauhan, Gagandeep; Modi, Naresh; Thakore, Digpal</t>
  </si>
  <si>
    <t>Conservative Management of Traumatic Intercostal Lung Hernia: A Case Report</t>
  </si>
  <si>
    <t>Mehrishi, Priya; Agarwal, Priti; Broor, Shobha; Sharma, Amisha</t>
  </si>
  <si>
    <t>Antibacterial and Antibiofilm Properties of Medicinal Plant Extracts against Multi Drug Resistant Staphylococcus Species and Non Fermenter Bacteria</t>
  </si>
  <si>
    <t>Suri, Arpita; Kaushik, Priya; Yadav, Bibek Bhurer; Singh, Naveen Kumar; Bansal, Sanjiv Kumar; Kumari, Mithlesh</t>
  </si>
  <si>
    <t>WALTER DE GRUYTER GMBH</t>
  </si>
  <si>
    <t>1868-1883</t>
  </si>
  <si>
    <t>1868-1891</t>
  </si>
  <si>
    <t>Arora, Pratul; Tiwari, Pawan; Agarwal, Prem Narayan; Agarwal, Priti; Kainth, Akhil Kumar; Yadav, Dev</t>
  </si>
  <si>
    <t>Management of Liver Abscesses at a Teaching Hospital in Rural Haryana- A Prospective Study</t>
  </si>
  <si>
    <t>Sharma, Vijay; Pathak, Kamla</t>
  </si>
  <si>
    <t>Investigating Gastroprotective Potential of Liquisolid Curcumin against the Role of Endogenous Aggressive Factors and Oxidative Stress Markers</t>
  </si>
  <si>
    <t>Bhasin, Himani</t>
  </si>
  <si>
    <t>PAEDIATRICS AND INTERNATIONAL CHILD HEALTH</t>
  </si>
  <si>
    <t>TAYLOR &amp; FRANCIS LTD</t>
  </si>
  <si>
    <t>2046-9047</t>
  </si>
  <si>
    <t>2046-9055</t>
  </si>
  <si>
    <t>Kashyap, Sanchi; Capoor, Malini R.; Lavanya, P.; Gupta, Poonam; Verma, P. K.; Talwar, Vandana; Sachdeva, Harish Chand</t>
  </si>
  <si>
    <t>Evaluation of Galactomannan enzyme assay in non-hematological non-neutropenic ICU admitted patients for diagnosis of Invasive Pulmonary Aspergillosis as per EORTC criteria 2019</t>
  </si>
  <si>
    <t>MEDICAL MYCOLOGY</t>
  </si>
  <si>
    <t>OXFORD UNIV PRESS</t>
  </si>
  <si>
    <t>1369-3786</t>
  </si>
  <si>
    <t>1460-2709</t>
  </si>
  <si>
    <t>Varghese, Chinnu Mary; Sheokand, Vidushi; Bhardwaj, Amit; Sehrawat, Harender; Uppal, Ridhima; Raj, Kevin</t>
  </si>
  <si>
    <t>Self Prepared Herbal Mouthwash Used As Pre-procedural Rinse in Reducing Dental Aerosol: A Substitute to Chemical Mouthrinse: A Clinico-Microbiological Study</t>
  </si>
  <si>
    <t>INTERNATIONAL JOURNAL OF AYURVEDIC MEDICINE</t>
  </si>
  <si>
    <t>AYURVEDA SAHITI PRABHA</t>
  </si>
  <si>
    <t>0976-5921</t>
  </si>
  <si>
    <t>Bhutani, Namita; Poswal, Pooja; Moga, Shilpi; Arora, Sunil</t>
  </si>
  <si>
    <t>ANNALS OF MEDICINE AND SURGERY</t>
  </si>
  <si>
    <t>ELSEVIER SCI LTD</t>
  </si>
  <si>
    <t>2049-0801</t>
  </si>
  <si>
    <t>Kaushik, Priya; Kumari, Mithlesh; Singh, Naveen Kumar; Suri, Arpita</t>
  </si>
  <si>
    <t>Letter; Early Access</t>
  </si>
  <si>
    <t>Nagpal, Monika; Khatri, Mohan Lal; Gupta, Anil; Srivastava, Ankit; Garg, Shalini</t>
  </si>
  <si>
    <t>Comparison of Nitrous Oxide-Oxygen as Inhalation Agent, Midazolam, Ketamine alone and in Combination as Oral Sedative Agents for In-office Paediatric Patients-A Randomised Control Trial</t>
  </si>
  <si>
    <t>Pawaria, Sonia; Sudan, Dharampal Singh; Kalra, Sheetal; Yadav, Joginder</t>
  </si>
  <si>
    <t>EFFECTIVENESS OF CERVICAL STABILIZATION EXERCISES WITH FEEDBACK ON RESPIRATORY STATUS IN CHRONIC NECK PAIN PATIENTS WITH FORWARD HEAD POSTURE</t>
  </si>
  <si>
    <t>Khemka, Aakriti; Suri, Arpita; Singh, Naveen Kumar; Bansal, Sanjiv Kumar</t>
  </si>
  <si>
    <t>INDIAN JOURNAL OF CLINICAL BIOCHEMISTRY</t>
  </si>
  <si>
    <t>0970-1915</t>
  </si>
  <si>
    <t>0974-0422</t>
  </si>
  <si>
    <t>Sachdeva, Shail; Yadav, Joginder; Gulati, Mohit</t>
  </si>
  <si>
    <t>Comparing the Efficacy of First Rib Maitland Mobilisation and Muscle Energy Technique on Pain, Disability and Head Position Sense in Patients with Chronic Mechanical Neck Pain</t>
  </si>
  <si>
    <t>Saran, M.; Pawaria, S.; Kalra, S.</t>
  </si>
  <si>
    <t>Sharma, Manish</t>
  </si>
  <si>
    <t>RETRACTION: Superwideband Triple Notch Monopole Antenna for Multiple Wireless Applications (Retraction of Vol 104, Pg 459, 2019)</t>
  </si>
  <si>
    <t>INTERNATIONAL JOURNAL OF MICROWAVE AND WIRELESS TECHNOLOGIES</t>
  </si>
  <si>
    <t>CAMBRIDGE UNIV PRESS</t>
  </si>
  <si>
    <t>1759-0787</t>
  </si>
  <si>
    <t>1759-0795</t>
  </si>
  <si>
    <t>Bhardwaj, Rohit; Sharma, Akriti; Singhal, Bhumika</t>
  </si>
  <si>
    <t>Kharb, P.; Kapoor, V.; Salwan, P.</t>
  </si>
  <si>
    <t>Incidence of Adverse Drug Reactions in Hormonal Preparations Among Indian Patients: A Systematic Review and Meta-Analysis of Prospective Studies</t>
  </si>
  <si>
    <t>DRUG SAFETY</t>
  </si>
  <si>
    <t>ADIS INT LTD</t>
  </si>
  <si>
    <t>0114-5916</t>
  </si>
  <si>
    <t>1179-1942</t>
  </si>
  <si>
    <t>Verma, Saroj; Patil, Vaishali M.; Gupta, Manish K.</t>
  </si>
  <si>
    <t>DRUG DISCOVERY TODAY</t>
  </si>
  <si>
    <t>1359-6446</t>
  </si>
  <si>
    <t>1878-5832</t>
  </si>
  <si>
    <t>Ganjoo, Shikhar; Sawhney, M. P. S.; Sharma, Uma; Gupta, Tulika</t>
  </si>
  <si>
    <t>Segmental Neurofibromatosis with Angioedema on the Same Side of Face: Report of an Interesting Case</t>
  </si>
  <si>
    <t>JOURNAL OF RESEARCH IN MEDICAL AND DENTAL SCIENCE</t>
  </si>
  <si>
    <t>AMBER PUBLICATION</t>
  </si>
  <si>
    <t>2347-2545</t>
  </si>
  <si>
    <t>2347-2367</t>
  </si>
  <si>
    <t>Kumar, Nitin; Pathak, Devender</t>
  </si>
  <si>
    <t>Synthesis and Antibacterial Activity of Carbazole and Fluorobenzylidene Substituted Thiazolidine-2,5-diones</t>
  </si>
  <si>
    <t>INDIAN JOURNAL OF HETEROCYCLIC CHEMISTRY</t>
  </si>
  <si>
    <t>CONNECT JOURNALS</t>
  </si>
  <si>
    <t>0971-1627</t>
  </si>
  <si>
    <t>Tyagi, Ankit; Murtaza, Qasim; Walia, Ravinderjit Singh</t>
  </si>
  <si>
    <t>Residual, Corrosion &amp; Tribological Behavior of HVOF Sprayed Sustainable Temperature-Dependent Carbon-Based Hybrid Composite Coating</t>
  </si>
  <si>
    <t>STROJNISKI VESTNIK-JOURNAL OF MECHANICAL ENGINEERING</t>
  </si>
  <si>
    <t>ASSOC MECHANICAL ENGINEERS TECHNICIANS SLOVENIA</t>
  </si>
  <si>
    <t>0039-2480</t>
  </si>
  <si>
    <t>Deswal, Arvind; Saxena, Amit Kumar; Bala, Anju</t>
  </si>
  <si>
    <t>Measurement of Collo-diaphyseal Angle and Femoral Neck Anteversion Angle of Femur Bone</t>
  </si>
  <si>
    <t>INTERNATIONAL JOURNAL OF SCIENTIFIC STUDY</t>
  </si>
  <si>
    <t>INT JOURNAL SCIENTIFIC STUDY-IJSS</t>
  </si>
  <si>
    <t>2321-6379</t>
  </si>
  <si>
    <t>2321-595X</t>
  </si>
  <si>
    <t>Gn, Suma; Nag, Adrita</t>
  </si>
  <si>
    <t>Preeti, Dabral; Madhu, Pathak</t>
  </si>
  <si>
    <t>Role of Ayurveda in Pandemic Situation (COVID-19) and Involvement of Pranwah Srotas with Its Treatment: Review Article</t>
  </si>
  <si>
    <t>Shakir; Sharma, Manish</t>
  </si>
  <si>
    <t>2019 6TH INTERNATIONAL CONFERENCE ON SIGNAL PROCESSING AND INTEGRATED NETWORKS (SPIN)</t>
  </si>
  <si>
    <t>6th International Conference on Signal Processing and Integrated Networks (SPIN)</t>
  </si>
  <si>
    <t>978-1-7281-1380-7</t>
  </si>
  <si>
    <t>Pramanik, Anilendu; Das, Sudeshna; Khanna, Gulshan Lal</t>
  </si>
  <si>
    <t>PHARMACOLOGICAL REPORTS</t>
  </si>
  <si>
    <t>SPRINGER HEIDELBERG</t>
  </si>
  <si>
    <t>1734-1140</t>
  </si>
  <si>
    <t>2299-5684</t>
  </si>
  <si>
    <t>Mehta, Deeksha; Kapoor, Shalini; Bhardwaj, Amit</t>
  </si>
  <si>
    <t>Gingival Presentation of Verrucous Carcinoma- A Rare Case</t>
  </si>
  <si>
    <t>Gupta, Ekta; Sidhu, Maninder Singh; Grover, Seema; Dabas, Ashish; Malik, Vikas; Dogra, Namrata</t>
  </si>
  <si>
    <t>Measurement of Perioral Pressures at Rest and its Correlation with Dental Parameters in Orthodontic Patients with Different Occlusions</t>
  </si>
  <si>
    <t>Gupta, Neha; Bari, Abdul</t>
  </si>
  <si>
    <t>JOURNAL OF STATISTICAL COMPUTATION AND SIMULATION</t>
  </si>
  <si>
    <t>0094-9655</t>
  </si>
  <si>
    <t>1563-5163</t>
  </si>
  <si>
    <t>Kaushik, Vineet; Dhir, Sanjay</t>
  </si>
  <si>
    <t>JOURNAL OF FASHION MARKETING AND MANAGEMENT</t>
  </si>
  <si>
    <t>EMERALD GROUP PUBLISHING LTD</t>
  </si>
  <si>
    <t>1361-2026</t>
  </si>
  <si>
    <t>1758-7433</t>
  </si>
  <si>
    <t>Kumar, Sanjeev; Kumar, Jitender; Hameed, Aasimah; Bhatnagar, Alok; Kour, Keerat Preet</t>
  </si>
  <si>
    <t>Conservative Management for Acanthomatous Ameloblastoma of Anterior Maxilla: A Rare Case Report</t>
  </si>
  <si>
    <t>Gupta, Ayushi; Saidha, Poonam K.; Satya, Sneha; Saini, Urvi; Kapoor, Sahil</t>
  </si>
  <si>
    <t>Chourasia, Shubhangi; Dhankhar, Tushar; Shahid, Mohd; Meena, Shanti Lal; Sharma, Pulkit; Tyagi, Ankit</t>
  </si>
  <si>
    <t>Sharmila, Pauline</t>
  </si>
  <si>
    <t>A Short Note on Objective Structured Clinical Examination (OSCE)</t>
  </si>
  <si>
    <t>Chakravarti, A.; Bharara, T.; Kapoor, N.</t>
  </si>
  <si>
    <t>Association of vitamin D receptor (VDR) gene polymorphism with disease severity among dengue patients</t>
  </si>
  <si>
    <t>INTERNATIONAL JOURNAL OF INFECTIOUS DISEASES</t>
  </si>
  <si>
    <t>1201-9712</t>
  </si>
  <si>
    <t>1878-3511</t>
  </si>
  <si>
    <t>Singh, Subi; Prabhakar, Mona; Nindra, Jasmine; Sidhu, Maninder Singh; Shikha</t>
  </si>
  <si>
    <t>Orthodontic Limitations in Adults: A Review</t>
  </si>
  <si>
    <t>Atri, Shalu; Tomar, Ravi</t>
  </si>
  <si>
    <t>CHEMISTRYSELECT</t>
  </si>
  <si>
    <t>WILEY-V C H VERLAG GMBH</t>
  </si>
  <si>
    <t>2365-6549</t>
  </si>
  <si>
    <t>Khemka, Aakriti; Arora, Manpreet; Dave, Aparna; Saluja, Pulin; Rai, Radhika</t>
  </si>
  <si>
    <t>Saliva as a Potential Diagnostic Tool for SARS-CoV-2</t>
  </si>
  <si>
    <t>Design And Analysis of Multiband Antenna for Bluetooth, WiMAX, WLAN and X-Band Downlink Applications</t>
  </si>
  <si>
    <t>Roshni; Kalra, Sheetal; Pal, Sajjan; Pawaria, Sonia; Yadav, Joginder</t>
  </si>
  <si>
    <t>Comparative Study of Wobble Board and Bosu Ball along with Strength Training on Lower Limb Strength, Dynamic Balance, Agility and Functional Performance of Runners with Lateral Ankle Instability</t>
  </si>
  <si>
    <t>Chaudhry, Astha</t>
  </si>
  <si>
    <t>Monga, Jasdeep; Sharma, Yojana; Mishra, Girish; Patel, Mehul</t>
  </si>
  <si>
    <t>Sharma, Manish; Awasthi, Y. K.; Kaul, Chitra</t>
  </si>
  <si>
    <t>Design And Study Of Superwideband Monopole Antenna for various wireless applications including Dual Notched Band Characteristics</t>
  </si>
  <si>
    <t>Bagga, Khyati; Joshi, Sakshi; Gupta, Anil; Garg, Shalini; Bhardwaj, Shalu</t>
  </si>
  <si>
    <t>Topographic Distribution of Proximal Cavitated Lesions on Primary Mandibular Molars</t>
  </si>
  <si>
    <t>Bharara, T.; Chakravarti, A.; Kapoor, N.</t>
  </si>
  <si>
    <t>Correlation of 25-hydroxy vitamin D3 levels with dengue disease severity-Can vitamin D levels predict dengue prognosis?</t>
  </si>
  <si>
    <t>Narayan, Atindra; Pundir, Sumit; Tirkey, Rashmi</t>
  </si>
  <si>
    <t>Heart-Type Fatty Acid Binding Protein as Potential Biomarker for Acute Myocardial Infarction</t>
  </si>
  <si>
    <t>CARDIOMETRY</t>
  </si>
  <si>
    <t>RUSSIAN NEW UNIV</t>
  </si>
  <si>
    <t>2304-7232</t>
  </si>
  <si>
    <t>Sehgal, Manoti; Puri, Lovleen; Yadav, Sapna; Malhotra, Puja; Phukela, Sumit Singh; Yadav, Bhupender; Raina, Bharti</t>
  </si>
  <si>
    <t>Barman, Atrayee; Sidhu, Maninder Singh; Grover, Seema; Dogra, Namrata; Dabas, Ashish</t>
  </si>
  <si>
    <t>JOURNAL OF INTERNATIONAL ORAL HEALTH</t>
  </si>
  <si>
    <t>0976-7428</t>
  </si>
  <si>
    <t>0976-1799</t>
  </si>
  <si>
    <t>Saha, Susmita; Vasudeva, Neelam</t>
  </si>
  <si>
    <t>Pajnee, Kopal; Kalra, Sheetal; Yadav, Joginder</t>
  </si>
  <si>
    <t>Effect of Kinesio Taping in Patients with Cervical Radiculopathy: A Longitudinal Study</t>
  </si>
  <si>
    <t>Saharan, Vatsala; Jood, Sudesh</t>
  </si>
  <si>
    <t>JOURNAL OF FOOD SCIENCE AND TECHNOLOGY-MYSORE</t>
  </si>
  <si>
    <t>0022-1155</t>
  </si>
  <si>
    <t>0975-8402</t>
  </si>
  <si>
    <t>Yadav, Tarun; Chopra, Priyanka; Kapoor, Shalini</t>
  </si>
  <si>
    <t>Pasha, Eram Hussain; Yadav, Rakhee; Bansal, Sanjiv Kumar; Batra, Aruna; Shaveta; Halder, Deepa; Karunanand, Busi</t>
  </si>
  <si>
    <t>Study of Soluble Transferrin Receptor/Log Ferritin Ratio as a Determinant of Body Iron in Young Healthy Non Pregnant Females</t>
  </si>
  <si>
    <t>Sharma, Manish; Goel, Amit Kumar; Kumar, Naresh; Awasthi, Yogendra Kumar</t>
  </si>
  <si>
    <t>PROCEEDINGS OF THE 8TH INTERNATIONAL CONFERENCE CONFLUENCE 2018 ON CLOUD COMPUTING, DATA SCIENCE AND ENGINEERING</t>
  </si>
  <si>
    <t>8th IEEE International Conference on Cloud Computing, Data Science and Engineering (Confluence) / Global Technology, Innovation and Enterpreneurship Summit</t>
  </si>
  <si>
    <t>978-1-5386-1719-9</t>
  </si>
  <si>
    <t>Pradhan, Uma; Kumar, Ravi; Agarwal, Prem Narayan; Singh, Gulshanjit; Puri, Piyush</t>
  </si>
  <si>
    <t>Kapoor, Sahil; Gupta, Ayushi; Saidha, Poonam Kumar</t>
  </si>
  <si>
    <t>INTERNATIONAL ARCHIVES OF OTORHINOLARYNGOLOGY</t>
  </si>
  <si>
    <t>GEORG THIEME VERLAG KG</t>
  </si>
  <si>
    <t>1809-9777</t>
  </si>
  <si>
    <t>1809-4864</t>
  </si>
  <si>
    <t>Yadav, Pinky; Yadav, Sangeeta; Atri, Shalu; Tomar, Ravi</t>
  </si>
  <si>
    <t>Kadayaprath, Geeta; Guthula, Naresh; Gupta, Sandhya</t>
  </si>
  <si>
    <t>A Novel Axillary Artery Cutaneous Artery Perforator Flap for Partial Breast Reconstruction</t>
  </si>
  <si>
    <t>INDIAN JOURNAL OF SURGICAL ONCOLOGY</t>
  </si>
  <si>
    <t>0975-7651</t>
  </si>
  <si>
    <t>0976-6952</t>
  </si>
  <si>
    <t>Dhar, Subhra; Ganjoo, Shikhar; Deb, Samujjala</t>
  </si>
  <si>
    <t>Congenital Lichenoid Porokeratosis in a Child</t>
  </si>
  <si>
    <t>INDIAN JOURNAL OF PAEDIATRIC DERMATOLOGY</t>
  </si>
  <si>
    <t>2319-7250</t>
  </si>
  <si>
    <t>2319-7269</t>
  </si>
  <si>
    <t>Thapak, Gourav; Arya, Ashtha; Grewal, Mandeep S.; Arora, Anshul</t>
  </si>
  <si>
    <t>JOURNAL OF LASERS IN MEDICAL SCIENCES</t>
  </si>
  <si>
    <t>SHAHID BEHESHTI UNIV MEDICAL SCIENCES, FAC MEDICINE</t>
  </si>
  <si>
    <t>2008-9783</t>
  </si>
  <si>
    <t>2228-6721</t>
  </si>
  <si>
    <t>Applicability of Group Discussion as a Pedagogic Practice in a Classroom Setting in Health Education- A Brief Commentary</t>
  </si>
  <si>
    <t>Yadav, Aniket; Rohru, Piyush; Babbar, Atul; Kumar, Ranvijay; Ranjan, Nishant; Chohan, Jasgurpreet Singh; Kumar, Raman; Gupta, Manish</t>
  </si>
  <si>
    <t>INTERNATIONAL JOURNAL OF INTERACTIVE DESIGN AND MANUFACTURING - IJIDEM</t>
  </si>
  <si>
    <t>Review; Early Access</t>
  </si>
  <si>
    <t>1955-2513</t>
  </si>
  <si>
    <t>1955-2505</t>
  </si>
  <si>
    <t>Rani, Mamta; Rao, Nadeem; Malik, Pradeep</t>
  </si>
  <si>
    <t>FILOMAT</t>
  </si>
  <si>
    <t>UNIV NIS, FAC SCI MATH</t>
  </si>
  <si>
    <t>0354-5180</t>
  </si>
  <si>
    <t>Yadav, Bindoo; Taneja, Poonam</t>
  </si>
  <si>
    <t>QUESTIONNAIRE BASED STUDY ON MENSTRUAL PATTERNS AMONG FEMALE MEDICAL UNIVERSITY STUDENTS OF RURAL NORTH INDIA</t>
  </si>
  <si>
    <t>Parwez, Akhtar; Singh, Sunit; Kumar, Rahul; Kumari, Sristy; Kumar, Arun; Ali, Mohammad</t>
  </si>
  <si>
    <t>INTERNATIONAL JOURNAL OF HEALTH SCIENCES-IJHS</t>
  </si>
  <si>
    <t>QASSIM UNIV, COLL MEDICINE</t>
  </si>
  <si>
    <t>1658-3639</t>
  </si>
  <si>
    <t>1658-7774</t>
  </si>
  <si>
    <t>Dobhal, Swati; Singh, Mamta F.; Setya, Sonal; Bisht, Shradha</t>
  </si>
  <si>
    <t>Joshi, Sakshi; Gupta, Anil; Garg, Shalini; Dogra, Shikha</t>
  </si>
  <si>
    <t>JOURNAL OF ANAESTHESIOLOGY CLINICAL PHARMACOLOGY</t>
  </si>
  <si>
    <t>0970-9185</t>
  </si>
  <si>
    <t>2231-2730</t>
  </si>
  <si>
    <t>Shah, Ashok Kumar; Yadav, Birendra Kumar; Suri, Arpita; Shah, Amrendra Kumar</t>
  </si>
  <si>
    <t>Mahapatra, Abikesh Prasada Kumar; Saraswat, Rohit; Botre, Mahesh; Paul, Basudev; Prasad, Neelkant</t>
  </si>
  <si>
    <t>Application of response surface methodology (RSM) in statistical optimization and pharmaceutical characterization of a patient compliance effervescent tablet formulation of an antiepileptic drug levetiracetam</t>
  </si>
  <si>
    <t>FUTURE JOURNAL OF PHARMACEUTICAL SCIENCES</t>
  </si>
  <si>
    <t>2314-7245</t>
  </si>
  <si>
    <t>2314-7253</t>
  </si>
  <si>
    <t>Goel, Kanwar Singh; Goel, Sapna</t>
  </si>
  <si>
    <t>TO EVALUATE ADVANCED FLAP TECHNIQUE FOR PILONIDAL SINUS DISEASES</t>
  </si>
  <si>
    <t>Dangi, Amit; Saini, Chand P.; Singh, Vijay; Hooda, Jayant</t>
  </si>
  <si>
    <t>Singh, Sukhbir; Varma, Ranjit; Sharma, Manish; Hussain, Shakir</t>
  </si>
  <si>
    <t>Munjal, Neha; Kapoor, Shalini; Bhardwaj, Amit; Thakur, Gaurav; Karhana, Preeti</t>
  </si>
  <si>
    <t>Regeneration Therapy in Furcation Defect</t>
  </si>
  <si>
    <t>Lata, Sneh; Singh, Dinesh</t>
  </si>
  <si>
    <t>BOHR'S INEQUALITY FOR NON-COMMUTATIVE HARDY SPACES</t>
  </si>
  <si>
    <t>PROCEEDINGS OF THE AMERICAN MATHEMATICAL SOCIETY</t>
  </si>
  <si>
    <t>AMER MATHEMATICAL SOC</t>
  </si>
  <si>
    <t>0002-9939</t>
  </si>
  <si>
    <t>1088-6826</t>
  </si>
  <si>
    <t>Pannu, Amrinder Singh; Singh, Sehijpal; Dhawan, Vikas</t>
  </si>
  <si>
    <t>2nd International Mechanical Engineering Congress (IMEC) - Materials Science</t>
  </si>
  <si>
    <t>Singh, Naveen Kumar; Suri, Arpita; Kumari, Mithlesh; Kaushik, Priya</t>
  </si>
  <si>
    <t>Kamra, Shilpa; Bhardwaj, Amit; Arora, Geetanjali</t>
  </si>
  <si>
    <t>Systemic Lycopene as an adjunct to Non-Surgical Periodontal Therapy in Generalized Chronic Periodontitis</t>
  </si>
  <si>
    <t>Chaturvedi, Aditi; Kapoor, Shalini; Bhardwaj, Amit; Bhatnagar, Alok; Guptaz, Ayushi</t>
  </si>
  <si>
    <t>Rudimentary Tongue Tie-A Challenge to the Periodontist: Case Report</t>
  </si>
  <si>
    <t>Rana, Pooja</t>
  </si>
  <si>
    <t>A Theoretical Study on Cerium-Nickel Intermetallic Compound</t>
  </si>
  <si>
    <t>2ND INTERNATIONAL CONFERENCE ON CONDENSED MATTER AND APPLIED PHYSICS (ICC-2017)</t>
  </si>
  <si>
    <t>2nd International Conference on Condensed Matter and Applied Physics (ICC)</t>
  </si>
  <si>
    <t>AMER INST PHYSICS</t>
  </si>
  <si>
    <t>0094-243X</t>
  </si>
  <si>
    <t>978-0-7354-1648-2</t>
  </si>
  <si>
    <t>Varinderpal-Singh; Kunal; Kaur, Rajinder; Mehtab-Singh; Mohkam-Singh; Harpreet-Singh; Bijay-Singh</t>
  </si>
  <si>
    <t>PRECISION AGRICULTURE</t>
  </si>
  <si>
    <t>1385-2256</t>
  </si>
  <si>
    <t>1573-1618</t>
  </si>
  <si>
    <t>Kumar, Paras; Saha, Susmita; Arora, Gaurav; Aneja, Prachi Saffar</t>
  </si>
  <si>
    <t>Detailed Morphometry and Morphology of Bicipital Groove of Humerus among North Indian Population</t>
  </si>
  <si>
    <t>Seema, Mahor; Neelkant, Prasad; Phool, Chandra</t>
  </si>
  <si>
    <t>Isolation, Characterization and Evaluation of Mimosa pudica Seed Mucilage as Pharmaceutical Additives</t>
  </si>
  <si>
    <t>ASIAN JOURNAL OF PHARMACEUTICS</t>
  </si>
  <si>
    <t>ASIAN JOURNAL PHARMACEUTICS</t>
  </si>
  <si>
    <t>0973-8398</t>
  </si>
  <si>
    <t>1998-409X</t>
  </si>
  <si>
    <t>Kalra, Sheetal; Ajmera, Puneeta; Chorsiya, Varsha; Yadav, Sheetal; Pawaria, Sonia; Goyal, Ramesh K.</t>
  </si>
  <si>
    <t>Telerehabilitation Services in India: an Integrated SWOT and AHP Analysis</t>
  </si>
  <si>
    <t>Kumari, Namrata; Daram, Nagarjuna; Alam, Md Sabir; Verma, Anita Kamra</t>
  </si>
  <si>
    <t>CNS &amp; NEUROLOGICAL DISORDERS-DRUG TARGETS</t>
  </si>
  <si>
    <t>BENTHAM SCIENCE PUBL</t>
  </si>
  <si>
    <t>1871-5273</t>
  </si>
  <si>
    <t>1996-3181</t>
  </si>
  <si>
    <t>Goel, Sonia; Singh, Balwant; Grewal, Sapna; Jaat, R. S.; Singh, N. K.</t>
  </si>
  <si>
    <t>Variability in Fe and Zn content among Indian wheat landraces for improved nutritional quality</t>
  </si>
  <si>
    <t>INDIAN JOURNAL OF GENETICS AND PLANT BREEDING</t>
  </si>
  <si>
    <t>INDIAN SOC GENET PLANT BREEDING</t>
  </si>
  <si>
    <t>0019-5200</t>
  </si>
  <si>
    <t>0975-6906</t>
  </si>
  <si>
    <t>Kaur, Ravpreet; Singh, Harvinder</t>
  </si>
  <si>
    <t>CIVIL ENGINEERING JOURNAL-TEHRAN</t>
  </si>
  <si>
    <t>C EJ PUBLISHING GROUP</t>
  </si>
  <si>
    <t>2676-6957</t>
  </si>
  <si>
    <t>2476-3055</t>
  </si>
  <si>
    <t>Kumar, Munish; Choudhary, Sweta</t>
  </si>
  <si>
    <t>JOURNAL OF INDIAN ACADEMY OF ORAL MEDICINE AND RADIOLOGY</t>
  </si>
  <si>
    <t>0972-1363</t>
  </si>
  <si>
    <t>0975-1572</t>
  </si>
  <si>
    <t>Singh, Sukhbir; Varma, Ranjit; Sharma, Manish</t>
  </si>
  <si>
    <t>Design And Analysis of Multiband Antenna for Bluetooth, WiMAX, WLAN and X-Band</t>
  </si>
  <si>
    <t>Singhal, Ishita; Dave, Aparna; Arora, Manpreet; Saluja, Pulin</t>
  </si>
  <si>
    <t>Glandular Odontogenic Cyst- An Unusual Presentation in the Maxilla</t>
  </si>
  <si>
    <t>Kumar, Saurabh; Sharma, Ankush; Sharma, Shveta; Pal, Sajjan; Singh, Anand Kumar</t>
  </si>
  <si>
    <t>Adaptation to Online Technology for Learning during COVID-19 Pandemic: An Observational Study of Effectiveness and Student's Perception in Various Universities</t>
  </si>
  <si>
    <t>Poonam, Bansal; Raman, Kumar; Phalguni, Deswal; Suman, Dhanda</t>
  </si>
  <si>
    <t>Computational Identification of Novel Genes in Pediococcus acidilactici ZPA017</t>
  </si>
  <si>
    <t>RESEARCH JOURNAL OF BIOTECHNOLOGY</t>
  </si>
  <si>
    <t>RESEARCH JOURNAL BIOTECHNOLOGY</t>
  </si>
  <si>
    <t>2278-4535</t>
  </si>
  <si>
    <t>Verma, Sakshi; Pandey, Chandra Mouli; Kumar, D.</t>
  </si>
  <si>
    <t>NEW JOURNAL OF CHEMISTRY</t>
  </si>
  <si>
    <t>ROYAL SOC CHEMISTRY</t>
  </si>
  <si>
    <t>1144-0546</t>
  </si>
  <si>
    <t>1369-9261</t>
  </si>
  <si>
    <t>Shaha, Pramod; Sahoo, Kulamani; Aggarwal, Dhruv; Aggarwal, Pearl; Goyal, Varun</t>
  </si>
  <si>
    <t>UNILATERAL THALAMIC VENOUS INFARCT- A RARE CASE REPORT</t>
  </si>
  <si>
    <t>Meena, Shanti Lal; Murtaza, Qasim; Walia, R. S.; Niranjan, M. S.; Tyagi, Ankit</t>
  </si>
  <si>
    <t>Mahor, Seema; Chandra, Phool; Prasad, Neelkant</t>
  </si>
  <si>
    <t>Design and in-vitro Evaluation of Float-adhesive Famotidine Microspheres by using Natural Polymers for Gastroretentive Properties</t>
  </si>
  <si>
    <t>Jain, Shagun; Arora, Poonam; Nainwal, Lalit Mohan</t>
  </si>
  <si>
    <t>COMBINATORIAL CHEMISTRY &amp; HIGH THROUGHPUT SCREENING</t>
  </si>
  <si>
    <t>BENTHAM SCIENCE PUBL LTD</t>
  </si>
  <si>
    <t>1386-2073</t>
  </si>
  <si>
    <t>1875-5402</t>
  </si>
  <si>
    <t>JOURNAL OF PAEDIATRICS AND CHILD HEALTH</t>
  </si>
  <si>
    <t>1034-4810</t>
  </si>
  <si>
    <t>1440-1754</t>
  </si>
  <si>
    <t>Tyagi, Ankit; Chourasia, Shubhangi; Vats, Keshav; Murtaza, Qasim; Walia, R. S.; Dhawan, Vikas</t>
  </si>
  <si>
    <t>Jose, Floret; Sidhu, Maninder S.; Dabas, Ashish; Grover, Seema; Dogra, Namrata</t>
  </si>
  <si>
    <t>Prevalence of Dental Anomalies in Skeletal Malocclusions with Different Growth Patterns in North Indian Population-A Cross-sectional Study</t>
  </si>
  <si>
    <t>Pandey, Rajeev; Kumar, Jitender; Bootwala, Fatema; Nag, Mahashweta</t>
  </si>
  <si>
    <t>JOURNAL OF THE INTERNATIONAL CLINICAL DENTAL RESEARCH ORGANIZATION</t>
  </si>
  <si>
    <t>2231-5357</t>
  </si>
  <si>
    <t>Chourasia, S.; Tyagi, A.; Pandey, S. M.; Walia, R. S.; Murtaza, Q.</t>
  </si>
  <si>
    <t>MAPAN-JOURNAL OF METROLOGY SOCIETY OF INDIA</t>
  </si>
  <si>
    <t>METROLOGY SOC INDIA</t>
  </si>
  <si>
    <t>0970-3950</t>
  </si>
  <si>
    <t>0974-9853</t>
  </si>
  <si>
    <t>Kumar, Nilanjana; Sahdev, Vandana</t>
  </si>
  <si>
    <t>PHYSICAL REVIEW D</t>
  </si>
  <si>
    <t>2470-0010</t>
  </si>
  <si>
    <t>2470-0029</t>
  </si>
  <si>
    <t>Malik, Pradeep; Rao, Nadeem</t>
  </si>
  <si>
    <t>THAI JOURNAL OF MATHEMATICS</t>
  </si>
  <si>
    <t>CHIANG MAI UNIV, FAC SCIENCE</t>
  </si>
  <si>
    <t>1686-0209</t>
  </si>
  <si>
    <t>Grover, Seema; Sidhu, Maninder Singh; Singaraju, Gowri Sankar; Dabas, Ashish; Dogra, Namrata; Midha, Munish</t>
  </si>
  <si>
    <t>0975-7406</t>
  </si>
  <si>
    <t>Mittal, Vani; Munesh; Bali, Irbinder Kour; Arora, Sunil; Singh, Jyoti; Dadu, Mohit</t>
  </si>
  <si>
    <t>Study of Platelet Indices and Their Interpretation in Thrombocytopenia in a Tertiary Care Hospital</t>
  </si>
  <si>
    <t>Madan, Sakshee; Ganjoo, Shikhar; Richa; Sharma, Shashi</t>
  </si>
  <si>
    <t>Late Onset Vitamin K Deficiency Bleeding Disorder Presenting as Nodular Purpura in a 3-month-old Exclusively Breastfed Infant</t>
  </si>
  <si>
    <t>Yadav, Birendra Kumar; Shah, Ashok Kumar; Karunanand, Busi; Sudan, Dharampal Singh; Sharma, Monika</t>
  </si>
  <si>
    <t>Saleem, Sana; Arora, Bharti; Chauhan, Priya</t>
  </si>
  <si>
    <t>Comparative Study to Evaluate the Effectiveness of Vestibular Rehabilitation Therapy versus Dual Task Training on Balance and Gait in Posterior Cerebral Artery (PCA) Stroke</t>
  </si>
  <si>
    <t>Jain, Naina; Ganjoo, Shikhar</t>
  </si>
  <si>
    <t>A few drops may go a long way: Topical timolol in pediatric dermatology</t>
  </si>
  <si>
    <t>Arora, Anshul; Arya, Ashtha; Grewal, Mandeep S.; Gugnani, Megha; Simran</t>
  </si>
  <si>
    <t>An Innovative Approach for the Management of Complex Crown Fracture - A Case Report</t>
  </si>
  <si>
    <t>Bhati, Pooja; Hussain, M. Ejaz</t>
  </si>
  <si>
    <t>Impact of resistance training on muscle fatigue in type 2 diabetes mellitus patients during dynamic fatigue protocol</t>
  </si>
  <si>
    <t>PHYSIOTHERAPY THEORY AND PRACTICE</t>
  </si>
  <si>
    <t>0959-3985</t>
  </si>
  <si>
    <t>1532-5040</t>
  </si>
  <si>
    <t>Bhardwaj, Amit; Chopra, Priyanka</t>
  </si>
  <si>
    <t>To Determine and Correlate the Chronic Periodontitis Status and Blood Groups in Two Major Ethnic Groups of Indian Population</t>
  </si>
  <si>
    <t>Tripathi, Pankaj; Phukela, Sumit Singh; Yadav, Bhupender; Malhotra, Puja</t>
  </si>
  <si>
    <t>JOURNAL OF INDIAN PROSTHODONTIC SOCIETY</t>
  </si>
  <si>
    <t>0972-4052</t>
  </si>
  <si>
    <t>1998-4057</t>
  </si>
  <si>
    <t>Singh, Vandna; Ahlawat, Shruti; Mohan, Hari; Gill, Sarvajeet Singh; Sharma, Krishna Kant</t>
  </si>
  <si>
    <t>JOURNAL OF APPLIED MICROBIOLOGY</t>
  </si>
  <si>
    <t>1364-5072</t>
  </si>
  <si>
    <t>1365-2672</t>
  </si>
  <si>
    <t>Pandey, Chandra Mouli; Pandey, Manoj Kumar; Sumana, Gajjala</t>
  </si>
  <si>
    <t>Langmuir-Blodgett based ordered deposition of functionalized iron oxide nanoparticles for ultrasensitive detection of Escherichia coli O157: H7</t>
  </si>
  <si>
    <t>MICROCHEMICAL JOURNAL</t>
  </si>
  <si>
    <t>0026-265X</t>
  </si>
  <si>
    <t>1095-9149</t>
  </si>
  <si>
    <t>Dagar, Abhishek; Hurria, Naman; Chandrakar, Saurabh; Tanwar, Manjit; Gupta, Sandhya; Sinha, Ajit</t>
  </si>
  <si>
    <t>FORMOSAN JOURNAL OF SURGERY</t>
  </si>
  <si>
    <t>1682-606X</t>
  </si>
  <si>
    <t>2213-5413</t>
  </si>
  <si>
    <t>Rajini, Lakhwinder; Versha, Ravi; Singh, Lakhwinder; Rana, Ravi; Bendi, Anjaneyulu</t>
  </si>
  <si>
    <t>Gosain, Anjana; Sachdeva, Kavita</t>
  </si>
  <si>
    <t>INTERNATIONAL JOURNAL OF SYSTEM ASSURANCE ENGINEERING AND MANAGEMENT</t>
  </si>
  <si>
    <t>0975-6809</t>
  </si>
  <si>
    <t>0976-4348</t>
  </si>
  <si>
    <t>Uppal, Ridhima; Bhatnagar, Anurag; Bhardwaj, Amit; Sharma, Aishaan; Goyal, Madhur</t>
  </si>
  <si>
    <t>Minimally Invasive Surgical Approach for the Treatment of Miller's Class I Recession Defects- A Report of 2 Cases</t>
  </si>
  <si>
    <t>Sharma, Falguni; Kalra, Sheetal; Rai, Richa; Chorsiya, Varsha; Dular, Sunil</t>
  </si>
  <si>
    <t>Work-related Musculoskeletal Disorders, Workability and its Predictors among Nurses Working in Delhi Hospitals: A Multicentric Survey</t>
  </si>
  <si>
    <t>Jameel, Sayma; Shahnawaz, Mohammad Ghazi; Griffiths, Mark D.</t>
  </si>
  <si>
    <t>JOURNAL OF BEHAVIORAL ADDICTIONS</t>
  </si>
  <si>
    <t>AKADEMIAI KIADO ZRT</t>
  </si>
  <si>
    <t>2062-5871</t>
  </si>
  <si>
    <t>2063-5303</t>
  </si>
  <si>
    <t>Dureja, Ishita; Yadav, Bhupender; Malhotra, Puja; Dabas, Nupur; Bhargava, Akshay; Pahwa, Ripul</t>
  </si>
  <si>
    <t>Raghuveer, Raghumahanti; Ruchi</t>
  </si>
  <si>
    <t>Comparative Efficacy of Structured Games and Behavioural Parent Training on Working Memory in Children with Attention Deficit Hyperactivity Disorder: A Pilot Study</t>
  </si>
  <si>
    <t>Goel, Sonia; Singh, Mohinder; Grewal, Sapna; Razzaq, Ali; Wani, Shabir Hussain</t>
  </si>
  <si>
    <t>FRONTIERS IN SUSTAINABLE FOOD SYSTEMS</t>
  </si>
  <si>
    <t>FRONTIERS MEDIA SA</t>
  </si>
  <si>
    <t>2571-581X</t>
  </si>
  <si>
    <t>RETRACTION: Superwideband Monopole Reconfigurable Antenna with Triple Notched Band Characteristics for Numerous Applications in Wireless System (Retraction of Vol 106, Pg 987, 2019)</t>
  </si>
  <si>
    <t>Dangi, Amit; Singh, Vijay</t>
  </si>
  <si>
    <t>Personality Influences Risk Perception in Online Shopping: An Indian Consumer Perspective</t>
  </si>
  <si>
    <t>INTERNATIONAL JOURNAL OF E-BUSINESS RESEARCH</t>
  </si>
  <si>
    <t>1548-1131</t>
  </si>
  <si>
    <t>1548-114X</t>
  </si>
  <si>
    <t>Singh, Shreshtha; Tyagi, Harshdeep; Khanduri, Archana; Bansal, Nalini; Gupta, Rahul</t>
  </si>
  <si>
    <t>Chourasia, Shubhangi; Mishra, Marut Kumar; Shahid, Mohd; Meena, Shanti Lal; Dhankhar, Tushar; Joshi, G. P.; Gulati, Rufat Singh; Tyagi, Ankit</t>
  </si>
  <si>
    <t>Dhar, Sandipan; Ganjoo, Shikhar</t>
  </si>
  <si>
    <t>The Cyclosporine Syringe: A Pragmatic Approach for Accurate Calibration of Cyclosporine Dosing in Children</t>
  </si>
  <si>
    <t>Jha, Vivek Kumar; Singh, Rajbir</t>
  </si>
  <si>
    <t>Impact of Hearing Loss on Quality of Life in Adults</t>
  </si>
  <si>
    <t>INTERNATIONAL JOURNAL OF LIFE SCIENCE AND PHARMA RESEARCH</t>
  </si>
  <si>
    <t>INT JOURNAL LIFESCIENCE &amp; PHARMA RESEARCH</t>
  </si>
  <si>
    <t>2250-0480</t>
  </si>
  <si>
    <t>High Rejection Triple Band Notch Reconfigurable Superwideband Antenna With Integrated Lower DCS/PCS System</t>
  </si>
  <si>
    <t>Sokhi, Arveen; Agarwal, Priti; Maheshwari, Megha; Chakravarti, Anita</t>
  </si>
  <si>
    <t>Sharma, Atul; Badea, Mihaela; Tiwari, Swapnil; Marty, Jean Louis</t>
  </si>
  <si>
    <t>MOLECULES</t>
  </si>
  <si>
    <t>1420-3049</t>
  </si>
  <si>
    <t>Chaudhry, Astha; Sobti, Geetika</t>
  </si>
  <si>
    <t>ORAL RADIOLOGY</t>
  </si>
  <si>
    <t>0911-6028</t>
  </si>
  <si>
    <t>1613-9674</t>
  </si>
  <si>
    <t>Varinderpal-Singh; Kunal; Mehtab-Singh; Bijay-Singh</t>
  </si>
  <si>
    <t>PEDOSPHERE</t>
  </si>
  <si>
    <t>SCIENCE PRESS</t>
  </si>
  <si>
    <t>1002-0160</t>
  </si>
  <si>
    <t>2210-5107</t>
  </si>
  <si>
    <t>Kumar, Sunil; Garg, Ruchi Jain; Saini, Chand Prakash</t>
  </si>
  <si>
    <t>INTERNATIONAL JOURNAL OF INDIAN CULTURE AND BUSINESS MANAGEMENT</t>
  </si>
  <si>
    <t>INDERSCIENCE ENTERPRISES LTD</t>
  </si>
  <si>
    <t>1753-0814</t>
  </si>
  <si>
    <t>Bansal, Sanjiv Kumar; Suri, Arpita; Suryan, Varsha; Singh, Naveen Kumar; Barman, Smita</t>
  </si>
  <si>
    <t>Malhotra, Anubhav; Krishna, Anant; Garg, Sudhir Kumar; Gupta, Sandeep; Jindal, Rohit; Jain, Gunjar</t>
  </si>
  <si>
    <t>JOURNAL OF ORTHOPAEDICS</t>
  </si>
  <si>
    <t>0972-978X</t>
  </si>
  <si>
    <t>Batra, Kalpana; Goel, Amit Kumar; Phogat, Poonam</t>
  </si>
  <si>
    <t>Manage big data using optical networks</t>
  </si>
  <si>
    <t>JOURNAL OF STATISTICS &amp; MANAGEMENT SYSTEMS</t>
  </si>
  <si>
    <t>TARU PUBLICATIONS</t>
  </si>
  <si>
    <t>0972-0510</t>
  </si>
  <si>
    <t>2169-0014</t>
  </si>
  <si>
    <t>Devi, Leimapokpam Sumitra; Sardar, Moumita; Sharma, Mukesh; Khandait, Manisha</t>
  </si>
  <si>
    <t>1687-918X</t>
  </si>
  <si>
    <t>1687-9198</t>
  </si>
  <si>
    <t>Singh, Gurjeet; Broor, Shobha; Agarwal, Priti</t>
  </si>
  <si>
    <t>Molecular Characterisation of Staphylococcus aureus Using spa Typing as a Diagnostic Tool in Haryana, India</t>
  </si>
  <si>
    <t>Jain, Kriti; Singh, Minerva</t>
  </si>
  <si>
    <t>CLEFT PALATE-CRANIOFACIAL JOURNAL</t>
  </si>
  <si>
    <t>ALLIANCE COMMUNICATIONS GROUP DIVISION ALLEN PRESS</t>
  </si>
  <si>
    <t>1055-6656</t>
  </si>
  <si>
    <t>1545-1569</t>
  </si>
  <si>
    <t>Parasher, Nitin; Kaushik, Priya; Singh, Naveen Kumar; Sweta; Yadav, Lalit; Yadav, Bibek Bhurer; Suri, Arpita</t>
  </si>
  <si>
    <t>Arora, Poonam; Athari, Seyyed Shamsadin; Nainwal, Lalit Mohan</t>
  </si>
  <si>
    <t>FOOD BIOSCIENCE</t>
  </si>
  <si>
    <t>2212-4292</t>
  </si>
  <si>
    <t>2212-4306</t>
  </si>
  <si>
    <t>Arora, K.; Chauhan, D.; Gupta, M.; Bhati, P.; Anand, P.; Hussain, M. E.</t>
  </si>
  <si>
    <t>Kataria, Jyoti; Sindhu, Bijender; Pawaria, Sonia</t>
  </si>
  <si>
    <t>Clinical Implication of Cervical Pain on Posture among Teaching Professionals Aged Between 25-35 Years- A Cross Sectional Study</t>
  </si>
  <si>
    <t>Himani; Datta, Sudip Kumar; Kumar, Raman; Akhtar, Jamal; Sharma, Dilutpal; Mahdi, Abbas Ali; Karunanand, Busi</t>
  </si>
  <si>
    <t>ASSOCIATION OF HIGH BLOOD LEAD LEVELS WITH FOK1, APA1 AND BSM1 VITAMIN D RECEPTOR GENE POLYMORPHISM IN OCCUPATIONALLY EXPOSED BATTERY WORKERS</t>
  </si>
  <si>
    <t>Devi, Leimapokpam Sumitra; Chattopadhya, Debasish</t>
  </si>
  <si>
    <t>Prabhakar, Neha; Sethi, Bhawna; Nagger, Seema; Saxena, Arun</t>
  </si>
  <si>
    <t>CASE REPORTS IN PATHOLOGY</t>
  </si>
  <si>
    <t>2090-6781</t>
  </si>
  <si>
    <t>2090-679X</t>
  </si>
  <si>
    <t>Ahlawat, Shruti; Shankar, Akshay; Vandna; Mohan, Hari; Sharma, Krishna Kant</t>
  </si>
  <si>
    <t>TOXICOLOGY AND APPLIED PHARMACOLOGY</t>
  </si>
  <si>
    <t>ACADEMIC PRESS INC ELSEVIER SCIENCE</t>
  </si>
  <si>
    <t>0041-008X</t>
  </si>
  <si>
    <t>1096-0333</t>
  </si>
  <si>
    <t>Tyagi, Ankit; Murtaza, Qasim; Walia, R. S.</t>
  </si>
  <si>
    <t>SURFACE TOPOGRAPHY-METROLOGY AND PROPERTIES</t>
  </si>
  <si>
    <t>2051-672X</t>
  </si>
  <si>
    <t>Tomar, Ravi; Madan, Jitender</t>
  </si>
  <si>
    <t>1570-1794</t>
  </si>
  <si>
    <t>1875-6271</t>
  </si>
  <si>
    <t>Baloni, Manoj; Sharma, Ram Chhavi; Singh, Hemant; Khan, Bushra; Singh, Manoj K.; Thakur, Vikas N.; Kumar, Ashok</t>
  </si>
  <si>
    <t>Structural modification and evaluation of dielectric, magnetic and ferroelectric properties of Nd- modified BiFeO3 - PbTiO3 multiferroic ceramics</t>
  </si>
  <si>
    <t>FERROELECTRICS</t>
  </si>
  <si>
    <t>0015-0193</t>
  </si>
  <si>
    <t>1563-5112</t>
  </si>
  <si>
    <t>Kapoor, Sahil; Saidha, Poonam Kumar; Gupta, Ayushi; Saini, Urvi; Satya, Sneha</t>
  </si>
  <si>
    <t>Garg, Preeti; Kishore, R. Rama</t>
  </si>
  <si>
    <t>Optimized color image watermarking through watermark strength optimization using particle swarm optimization technique</t>
  </si>
  <si>
    <t>JOURNAL OF INFORMATION &amp; OPTIMIZATION SCIENCES</t>
  </si>
  <si>
    <t>Article; Proceedings Paper</t>
  </si>
  <si>
    <t>3rd International Conference on Computing, Informatics and Networks (ICCIN)</t>
  </si>
  <si>
    <t>ANALYTIC PUBL CO</t>
  </si>
  <si>
    <t>0252-2667</t>
  </si>
  <si>
    <t>2169-0103</t>
  </si>
  <si>
    <t>INTERNATIONAL JOURNAL OF BIOLOGICAL MACROMOLECULES</t>
  </si>
  <si>
    <t>0141-8130</t>
  </si>
  <si>
    <t>1879-0003</t>
  </si>
  <si>
    <t>Sharma, Kuldeep; Karmakar, Ayan; Sharma, Manish; Chauhan, Ashish; Bansal, Shonak; Hooda, Manish; Kumar, Sanjeev; Gupta, Neena; Singh, Arun K.</t>
  </si>
  <si>
    <t>AEU-INTERNATIONAL JOURNAL OF ELECTRONICS AND COMMUNICATIONS</t>
  </si>
  <si>
    <t>ELSEVIER GMBH</t>
  </si>
  <si>
    <t>1434-8411</t>
  </si>
  <si>
    <t>1618-0399</t>
  </si>
  <si>
    <t>Gaur, Natwar Lal; Aneja, Prachi Saffar; Devi, Dipti; Garg, Shavi; Garg, Shilpi</t>
  </si>
  <si>
    <t>The Correlation between Foot Length and Birth Weight among Newborns</t>
  </si>
  <si>
    <t>Prakash, Chand; Yadav, Ritu; Singh, Amardeep; Aarti</t>
  </si>
  <si>
    <t>An Empirical Investigation of the Higher Educational Institutions' Attractiveness as an Employer</t>
  </si>
  <si>
    <t>SOUTH ASIAN JOURNAL OF HUMAN RESOURCE MANAGEMENT</t>
  </si>
  <si>
    <t>SAGE PUBLICATIONS INDIA  PVT LTD</t>
  </si>
  <si>
    <t>2322-0937</t>
  </si>
  <si>
    <t>2349-5790</t>
  </si>
  <si>
    <t>Sachdeva, Shail; Pawaria, Sonia</t>
  </si>
  <si>
    <t>Role of Physical Therapy and Rehabilitation in a Rare Condition SAPHO Syndrome</t>
  </si>
  <si>
    <t>Sami, M.; Myrzakulov, Ratbay</t>
  </si>
  <si>
    <t>GENERAL RELATIVITY AND GRAVITATION</t>
  </si>
  <si>
    <t>0001-7701</t>
  </si>
  <si>
    <t>1572-9532</t>
  </si>
  <si>
    <t>Tyagi, Ankit; Chourasia, Shubhangi; Murtaza, Qasim; Walia, R. S.</t>
  </si>
  <si>
    <t>IOP Publishing Ltd</t>
  </si>
  <si>
    <t>Khan, Waheeda; Majumdar, Sramana</t>
  </si>
  <si>
    <t>A Qualitative Exploration of Salient Incidents of Violence Exposure Among Youth in Kashmir: Beyond Direct Violence</t>
  </si>
  <si>
    <t>ENLARGING THE SCOPE OF PEACE PSYCHOLOGY: AFRICAN AND WORLD-REGIONAL CONTRIBUTIONS</t>
  </si>
  <si>
    <t>14th Biennial Symposium on the Contributions of Psychology to Peace</t>
  </si>
  <si>
    <t>SPRINGER INTERNATIONAL PUBLISHING AG</t>
  </si>
  <si>
    <t>2197-5779</t>
  </si>
  <si>
    <t>2197-5787</t>
  </si>
  <si>
    <t>978-3-319-45289-0; 978-3-319-45287-6</t>
  </si>
  <si>
    <t>Kaur, Jasneet; Singh, Upinder; Pradhan, Uma; Singh, Gulshan; Agarwal, Prem Narayan</t>
  </si>
  <si>
    <t>Kalra, Sheetal; Chorsiya, Varsha; Ajmera, Puneeta; Pawaria, Sonia; Pal, Sajjan</t>
  </si>
  <si>
    <t>ASIAN JOURNAL OF PSYCHIATRY</t>
  </si>
  <si>
    <t>1876-2018</t>
  </si>
  <si>
    <t>1876-2026</t>
  </si>
  <si>
    <t>Sharma, Neeraj; Sharma, Chetna; Sharma, Ananya</t>
  </si>
  <si>
    <t>A qualitative study on gender barriers to access cataract surgery in rural Gurugram, Haryana, India</t>
  </si>
  <si>
    <t>Impact of Hearing Impairment on Marital Adjustment In Elderly Couples</t>
  </si>
  <si>
    <t>Bhat, S. Y.; Akhtar, N.; Sengupta, T.; Netam, R.; Mallick, H. N.</t>
  </si>
  <si>
    <t>CHARACTERIZATION OF ELECTROENCEPHALOGRAPHIC AND ELECTRO-MYOGRAPHIC AROUSALS DURING SLEEP</t>
  </si>
  <si>
    <t>SLEEP MEDICINE</t>
  </si>
  <si>
    <t>1878-5506</t>
  </si>
  <si>
    <t>Chaudhry, Astha; Suma, G. N.; Vohra, Puneeta; Sood, Amwani</t>
  </si>
  <si>
    <t>Anthropometric Digression in Hemifacial Microsomia</t>
  </si>
  <si>
    <t>INTERNATIONAL JOURNAL OF DIABETES IN DEVELOPING COUNTRIES</t>
  </si>
  <si>
    <t>0973-3930</t>
  </si>
  <si>
    <t>1998-3832</t>
  </si>
  <si>
    <t>Suri, Arpita; Singh, Naveen; Bansal, Sanjiv Kumar</t>
  </si>
  <si>
    <t>THIEME MEDICAL PUBL INC</t>
  </si>
  <si>
    <t>0974-2727</t>
  </si>
  <si>
    <t>0974-7826</t>
  </si>
  <si>
    <t>Srivastava, Manu; Rathee, Sandeep; Maheshwari, Sachin; Siddiquee, Arshad Noor</t>
  </si>
  <si>
    <t>MULTIMEDIA TOOLS AND APPLICATIONS</t>
  </si>
  <si>
    <t>1380-7501</t>
  </si>
  <si>
    <t>1573-7721</t>
  </si>
  <si>
    <t>Gupta, Vipul; Grewal, Mandeep S.; Arya, Ashtha; Arora, Anshul; Goel, Aditi</t>
  </si>
  <si>
    <t>Reaching the Depths through Three-Dimensional Irrigation - A Review</t>
  </si>
  <si>
    <t>Debnath, Utsab; Verma, Saroj; Patra, Jeevan; Mandal, Sudip Kumar</t>
  </si>
  <si>
    <t>JOURNAL OF MOLECULAR STRUCTURE</t>
  </si>
  <si>
    <t>0022-2860</t>
  </si>
  <si>
    <t>1872-8014</t>
  </si>
  <si>
    <t>Garg, Shilpi; Mishra, Sabita; Tiwari, Swati</t>
  </si>
  <si>
    <t>Expression of Brain Derived Growth Factor in Hippocampus of Mid Gestational Human Fetuses</t>
  </si>
  <si>
    <t>Shaikh, S.; Kalra, K.; Shaikh, S.; Shaikh, A.; Siddiqui, S.; Syed, R.</t>
  </si>
  <si>
    <t>Wrist circumference as a marker for abdominal obesity correlates with waist circumference, independent of diabetes</t>
  </si>
  <si>
    <t>DIABETES RESEARCH AND CLINICAL PRACTICE</t>
  </si>
  <si>
    <t>ELSEVIER IRELAND LTD</t>
  </si>
  <si>
    <t>0168-8227</t>
  </si>
  <si>
    <t>1872-8227</t>
  </si>
  <si>
    <t>Richa; Sadadiwala, Shikha; George, Antan; Abrol, Pankaj; Sharma, Shashi</t>
  </si>
  <si>
    <t>Post Dengue Reactive Thrombocytosis-A Case</t>
  </si>
  <si>
    <t>Taneja, Poonam; Yadav, Bindoo; Shah, Ashok Kumar; Gupta, Vinita; Tiwari, Pawan</t>
  </si>
  <si>
    <t>STUDY OF ANTHROPOMETRIC MEASUREMENTS, BIOCHEMICAL PARAMETERS AND HORMONAL LEVELS IN WOMEN WITH PCOS AT A TERTIARY CENTER OF RURAL HARYANA</t>
  </si>
  <si>
    <t>Suri, Arpita; Bansal, Sanjiv Kumar; Ammalli, Prajwal; Karunanand, Busi</t>
  </si>
  <si>
    <t>Role of Microbiota in Aetiopathogenesis of Colorectal Cancer</t>
  </si>
  <si>
    <t>Akbari, Ali; Faryabi, Muhammad Saleh; Tomar, Ravi</t>
  </si>
  <si>
    <t>MOLECULAR DIVERSITY</t>
  </si>
  <si>
    <t>1381-1991</t>
  </si>
  <si>
    <t>1573-501X</t>
  </si>
  <si>
    <t>Thakur, Deeksha; Pandey, Chandra Mouli; Kumar, Devendra</t>
  </si>
  <si>
    <t>ACS OMEGA</t>
  </si>
  <si>
    <t>AMER CHEMICAL SOC</t>
  </si>
  <si>
    <t>2470-1343</t>
  </si>
  <si>
    <t>Sharma, Mukesh; Payal, Nikhil; Devi, Leimapokpam Sumitra; Gautam, Divya; Khandait, Manisha; Hazarika, Kapil; Sardar, Moumita</t>
  </si>
  <si>
    <t>Study on Prescription Audit from a Rural Tertiary Care Hospital in North India</t>
  </si>
  <si>
    <t>Katarial, Jyoti; Sindhul, Bijender; Pawarial, Sonia; Kumar, Manish</t>
  </si>
  <si>
    <t>Neck Disability and Quality of Life Among School Teachers in Delhi National Capital Region, India: A Cross-Sectional Study</t>
  </si>
  <si>
    <t>Dhar, Sandipan; Ganjoo, Shikhar; Dhar, Subhra; Srinivas, Sahana M.; Parikh, Deepak</t>
  </si>
  <si>
    <t>PEDIATRIC DERMATOLOGY</t>
  </si>
  <si>
    <t>0736-8046</t>
  </si>
  <si>
    <t>1525-1470</t>
  </si>
  <si>
    <t>Gupta, Avneet; Singh, Manish Pal; Sisodia, Siddhraj Singh</t>
  </si>
  <si>
    <t>EVALUATE THE EFFECT OF BACOPA MONNIERI, EVOLVULUS ALSINOIDES AND TINOSPORA CORDIFOLIA ON BIOCHEMICAL PARAMETERS IN RATS BRAIN</t>
  </si>
  <si>
    <t>Kumar, Dileep; Chaudhary, Sudhakar; Kumar, V. V. K. Srinivas</t>
  </si>
  <si>
    <t>COMPUTERS &amp; MATHEMATICS WITH APPLICATIONS</t>
  </si>
  <si>
    <t>PERGAMON-ELSEVIER SCIENCE LTD</t>
  </si>
  <si>
    <t>0898-1221</t>
  </si>
  <si>
    <t>1873-7668</t>
  </si>
  <si>
    <t>Sharma, Anjali; Wakode, Sharad; Fayaz, Faizana; Khasimbi, Shaik; Pottoo, Faheem H.; Kaur, Avneet</t>
  </si>
  <si>
    <t>1381-6128</t>
  </si>
  <si>
    <t>1873-4286</t>
  </si>
  <si>
    <t>Tomar, Ravi; Jain, Swati; Yadav, Purnima; Bajaj, Tanima; Mohajer, Fatemeh; Ziarani, Ghodsi Mohammadi</t>
  </si>
  <si>
    <t>EVALUATION OF TRIPLE ASSESSMENT FOR DIAGNOSIS OF BREAST CANCER IN A TERTIARY CENTRE</t>
  </si>
  <si>
    <t>Sharda, S.; Sharma, P.; Sharma, V.</t>
  </si>
  <si>
    <t>A Study of Thermal Stability And Crystallization Kinetics of SbSeGe Glassy Alloys</t>
  </si>
  <si>
    <t>INTERNATIONAL CONFERENCE ON MATERIALS, ALLOYS AND EXPERIMENTAL MECHANICS (ICMAEM-2017)</t>
  </si>
  <si>
    <t>International Conference on Materials, Alloys and Experimental Mechanics (ICMAEM)</t>
  </si>
  <si>
    <t>Gupta, Sandhya; Kadayaprath, Geeta; Rohatgi, Nitesh; Garg, Charu; Rangaraju, Ranga Rao</t>
  </si>
  <si>
    <t>INDIAN JOURNAL OF SURGERY</t>
  </si>
  <si>
    <t>0972-2068</t>
  </si>
  <si>
    <t>0973-9793</t>
  </si>
  <si>
    <t>Singh, Mahima; Yadav, Bhupender Kumar; Phukela, Sumit Singh; Ritwal, Pankaj; Nagpal, Abhishek; Saluja, Pulin</t>
  </si>
  <si>
    <t>THE JOURNAL OF INDIAN PROSTHODONTIC SOCIETY</t>
  </si>
  <si>
    <t>Manisha; Kumar, Suresh</t>
  </si>
  <si>
    <t>BIOPHYTUM SENSITIVUM DC.: A REVIEW</t>
  </si>
  <si>
    <t>Dhar, Sandipan; Ganjoo, Shikhar; Choudhury, Jaydeep</t>
  </si>
  <si>
    <t>Spared Island of normal-looking skin is not a monopoly of dengue rash</t>
  </si>
  <si>
    <t>Kataria, Vimanyu; Sodhi, Surender; Dogra, Shikha; Raju, Vignesh Guptha</t>
  </si>
  <si>
    <t>Peri Radicular Cystic Enucleation and PRF Grafting Following Apicoectomy in Trichotillomania Patient- A Case Report</t>
  </si>
  <si>
    <t>Mandal, Shantanu; Tripathi Ashwin, N.; Sharma, Akriti; Bhardwaj, Rohit</t>
  </si>
  <si>
    <t>INTERNATIONAL JOURNAL OF ENVIRONMENTAL RESEARCH AND PUBLIC HEALTH</t>
  </si>
  <si>
    <t>1660-4601</t>
  </si>
  <si>
    <t>Sharma, Mukesh; Gautam, Divya; Devi, Leimapokpam Sumitra; Sardar, Moumita</t>
  </si>
  <si>
    <t>Nosocomial Outbreak of Port-site Infection due to Atypical Mycobacteria following Laparoscopy: Suggested Infection Control Strategies</t>
  </si>
  <si>
    <t>Nagpal, Ritika; Pacif, Shibesh Kumar Jas</t>
  </si>
  <si>
    <t>Cosmological aspects of f(R, T) gravity in a simple model with a parametrization of q</t>
  </si>
  <si>
    <t>EUROPEAN PHYSICAL JOURNAL PLUS</t>
  </si>
  <si>
    <t>2190-5444</t>
  </si>
  <si>
    <t>Naraveni, Rajashekar; Chaudhary, Sudhakar; Kumar, V. V. K. Srinivas</t>
  </si>
  <si>
    <t>INTERNATIONAL JOURNAL OF COMPUTER MATHEMATICS</t>
  </si>
  <si>
    <t>0020-7160</t>
  </si>
  <si>
    <t>1029-0265</t>
  </si>
  <si>
    <t>Pawar, Swati; Kumar, Kapil; Gupta, Manish K.; Rawal, Ravindra K.</t>
  </si>
  <si>
    <t>ANTI-CANCER AGENTS IN MEDICINAL CHEMISTRY</t>
  </si>
  <si>
    <t>1871-5206</t>
  </si>
  <si>
    <t>1875-5992</t>
  </si>
  <si>
    <t>Bajaj, Sakshi; Fuloria, Shivkanya; Subramaniyan, Vetriselvan; Meenakshi, Dhanalekshmi Unnikrishnan; Wakode, Sharad; Kaur, Avneet; Bansal, Himangini; Manchanda, Satish; Kumar, Sachin; Fuloria, Neeraj Kumar</t>
  </si>
  <si>
    <t>Lata, Sneh; Dhir, Ashish; Kessar, S., V; Singh, K. N.; Kulkarni, S. K.; Singh, Pushpinder</t>
  </si>
  <si>
    <t>RESULTS IN CHEMISTRY</t>
  </si>
  <si>
    <t>2211-7156</t>
  </si>
  <si>
    <t>Jangra, Sweta; Agarwal, Priti; Khandait, Manisha; Solanki, Shweta; Jangra, Priyanka</t>
  </si>
  <si>
    <t>Singh, Baljit; Singla, Sham L.; Gulia, Priyanka; Kumar, Ajay; Bhanwala, Rashmi</t>
  </si>
  <si>
    <t>INDIAN JOURNAL OF ANAESTHESIA</t>
  </si>
  <si>
    <t>0019-5049</t>
  </si>
  <si>
    <t>0976-2817</t>
  </si>
  <si>
    <t>INTERNATIONAL JOURNAL OF RELIABILITY QUALITY AND SAFETY ENGINEERING</t>
  </si>
  <si>
    <t>WORLD SCIENTIFIC PUBL CO PTE LTD</t>
  </si>
  <si>
    <t>0218-5393</t>
  </si>
  <si>
    <t>1793-6446</t>
  </si>
  <si>
    <t>Grover, Vishakha; Chopra, Priyanka; Mehta, Manjula; Kumari, Sumeeta; Sehgal, Komal; Jain, Rajni; Lal, Rup; Korpole, Suresh</t>
  </si>
  <si>
    <t>INDIAN JOURNAL OF MICROBIOLOGY</t>
  </si>
  <si>
    <t>0046-8991</t>
  </si>
  <si>
    <t>0973-7715</t>
  </si>
  <si>
    <t>Sharma, Akriti; Bhardwaj, Rohit</t>
  </si>
  <si>
    <t>EUROPEAN ARCHIVES OF OTO-RHINO-LARYNGOLOGY</t>
  </si>
  <si>
    <t>0937-4477</t>
  </si>
  <si>
    <t>1434-4726</t>
  </si>
  <si>
    <t>Jain, Shipra; Kalra, Ruchika; Goswami, Prerna; Mani, Pushkar</t>
  </si>
  <si>
    <t>Impact of Online Learning during COVID-19 Pandemic and its Comparison with Conventional Teaching: A Cross-sectional Study</t>
  </si>
  <si>
    <t>Ramdev, Babita; Rathee, Shivani; Neelendra, Kunwar Deepak</t>
  </si>
  <si>
    <t>Haemodynamic Effects and Quality of Intrathecal Block in Lateral Decubitus Position using 25G Whitacre versus 25G Quincke Spinal Needles-A Cohort Study</t>
  </si>
  <si>
    <t>Kalra, Rishu; Conlan, Xavier A.; Gupta, Manish; Areche, Carlos; Bhat, Mamta; Goel, Mayurika</t>
  </si>
  <si>
    <t>NATURAL PRODUCT RESEARCH</t>
  </si>
  <si>
    <t>1478-6419</t>
  </si>
  <si>
    <t>1478-6427</t>
  </si>
  <si>
    <t>Kumar, Nishant; Upreti, Kamal; Upreti, Shitiz; Alam, Mohammad Shabbir; Agrawal, Meena</t>
  </si>
  <si>
    <t>HUMAN BEHAVIOR AND EMERGING TECHNOLOGIES</t>
  </si>
  <si>
    <t>WILEY-HINDAWI</t>
  </si>
  <si>
    <t>2578-1863</t>
  </si>
  <si>
    <t>Comparison of Working and Non-Working Women in Terms of Marital Satisfaction and Quality of Life</t>
  </si>
  <si>
    <t>Bassi, Abhinav; Arfin, Sumaiya; John, Oommen; Praveen, Devarsetty; Arora, Varun; Kalra, O. P.; Madhu, S. V.; Jha, Vivekanand</t>
  </si>
  <si>
    <t>Shah, Ashok K.; Yadav, Birendra K.; Shah, Amrendra K.; Suri, Arpita; Deo, Saurabh K.</t>
  </si>
  <si>
    <t>Effect of alloying with Cu and TiN addition on the electrochemical behavior of nanocrystalline Ni processed by magnetron sputtering</t>
  </si>
  <si>
    <t>Rai, A.; Bhati, P.; Anand, P.</t>
  </si>
  <si>
    <t>Exercise induced muscle damage and repeated bout effect: an update for last 10 years and future perspectives</t>
  </si>
  <si>
    <t>Tiwari, Aditi; Bendi, Anjaneyulu; Bhathiwal, Anirudh Singh</t>
  </si>
  <si>
    <t>Varinderpal-Singha; Kunal; Gosal, Satwant Kaur; Choudhary, Rita; Singh, Reena; Adholeya, Alok</t>
  </si>
  <si>
    <t>JOURNAL OF PLANT NUTRITION</t>
  </si>
  <si>
    <t>0190-4167</t>
  </si>
  <si>
    <t>1532-4087</t>
  </si>
  <si>
    <t>Kamath, Vignesh; Kamath, Mayuri; Bhargava, Abhinav; Shetty, Thilak; Rodrigues, Shobha J.; Pai, Umesh Y.; Saldanha, Sharon; Mahesh, M.; Hegde, Puneeth; Bajantri, Prashant; Mukherjee, Sandipan; Sales, Ann</t>
  </si>
  <si>
    <t>INTERNATIONAL JOURNAL OF DENTISTRY</t>
  </si>
  <si>
    <t>1687-8728</t>
  </si>
  <si>
    <t>1687-8736</t>
  </si>
  <si>
    <t>Gupta, Neha; Narayan, Atindra; Tonk, Rajinder S.; Gupta, Shankar K.; Narayan, Auditi</t>
  </si>
  <si>
    <t>Sharma, Vikas; Gupta, Mohit; Kumar, Pradeep; Sharma, Atul</t>
  </si>
  <si>
    <t>Khandait, Manisha; Sharma, Ishi; Pandit, Rakesh</t>
  </si>
  <si>
    <t>D-Dimer Levels and Disease Prognosis in COVID-19 Patients</t>
  </si>
  <si>
    <t>Sharma, Shveta; Jayraman, G.; Kumar, Saurabh</t>
  </si>
  <si>
    <t>Prevalence of Functional Disability Due to Neck Pain and Back Pain among Microscope Users of Punjabi University Patiala, Punjab, India</t>
  </si>
  <si>
    <t>Sohal, Raman J.; Adams, Steven H.; Phogat, Vishal; Durer, Ceren; Harish, Abha</t>
  </si>
  <si>
    <t>Bhati, Pooja; Anand, Pooja; Das, Jaganjyoti; Kommi, Kalpana; Sen, Siddhartha; Hussain, M. Ejaz; Khanna, G. L.</t>
  </si>
  <si>
    <t>Dhar, Sandipan; Ganjoo, Shikhar; Dhar, Subhra; Srinivas, Sahana M.</t>
  </si>
  <si>
    <t>Abhishek, Kumar S.; Chakravarti, Anita</t>
  </si>
  <si>
    <t>2278-7135</t>
  </si>
  <si>
    <t>Paul, Mohd Altaf; Khan, Waheeda</t>
  </si>
  <si>
    <t>COMMUNITY MENTAL HEALTH JOURNAL</t>
  </si>
  <si>
    <t>0010-3853</t>
  </si>
  <si>
    <t>1573-2789</t>
  </si>
  <si>
    <t>Rao, Nadeem; Wafi, Abdul</t>
  </si>
  <si>
    <t>Modified Szasz Operators Involving Charlier Polynomials Based on Two Parameters</t>
  </si>
  <si>
    <t>International Conference on Nano Science and Engineering Application (ICONSEA)</t>
  </si>
  <si>
    <t>Phukela, Sumit Singh; Malhotra, Taniya</t>
  </si>
  <si>
    <t>Salivary cortisol response developed in Patients undergoing Dental treatment</t>
  </si>
  <si>
    <t>Saini, Vineeta</t>
  </si>
  <si>
    <t>0301-4460</t>
  </si>
  <si>
    <t>1464-5033</t>
  </si>
  <si>
    <t>Chakravarti, Anita; Bharara, Tanisha; Kapoor, Neeru; Ashraf, Anzar</t>
  </si>
  <si>
    <t>TROPICAL MEDICINE AND INFECTIOUS DISEASE</t>
  </si>
  <si>
    <t>2414-6366</t>
  </si>
  <si>
    <t>Sharma, B.; Roy, A.; Banerjee, J.; Deepak, K.; Nag, T.; Netam, R.; Akhtar, N.; Mallick, H.</t>
  </si>
  <si>
    <t>Sleep deprivation induces aging like changes in antigravity muscles of young adult male wistar rats</t>
  </si>
  <si>
    <t>NEUROMUSCULAR DISORDERS</t>
  </si>
  <si>
    <t>27th International Congress of the World-Muscle-Society (WMS)</t>
  </si>
  <si>
    <t>1873-2364</t>
  </si>
  <si>
    <t>Anjaneyulu, Bendi; Sangeeta; Saini, Naina</t>
  </si>
  <si>
    <t>A Study on Camphor Derivatives and Its Applications: A Mini-Review</t>
  </si>
  <si>
    <t>CURRENT ORGANIC CHEMISTRY</t>
  </si>
  <si>
    <t>1385-2728</t>
  </si>
  <si>
    <t>1875-5348</t>
  </si>
  <si>
    <t>Lal, Nidhi; Basak, Samanwita</t>
  </si>
  <si>
    <t>Unilateral Bifid Ureter with Persistent Left Superior Vena Cava: A Cadaveric Case Report</t>
  </si>
  <si>
    <t>Vashist, Neelam; Sambi, Surinder Singh; Narasimhan, Balasubramanian; Kumar, Sanjiv; Lim, Siong Meng; Shah, Syed Adnan Ali; Ramasamy, Kalavathy; Mani, Vasudevan</t>
  </si>
  <si>
    <t>CHEMISTRY CENTRAL JOURNAL</t>
  </si>
  <si>
    <t>SPRINGEROPEN</t>
  </si>
  <si>
    <t>1752-153X</t>
  </si>
  <si>
    <t>Singh, Narinder Pal; Panwar, Vikrant; Aggarwal, Neeru P.; Chhabra, Satish K.; Gupta, Anish K.; Ganguli, Anirban</t>
  </si>
  <si>
    <t>INDIAN JOURNAL OF CRITICAL CARE MEDICINE</t>
  </si>
  <si>
    <t>JAYPEE BROTHERS MEDICAL PUBLISHERS PVT LTD</t>
  </si>
  <si>
    <t>0972-5229</t>
  </si>
  <si>
    <t>1998-359X</t>
  </si>
  <si>
    <t>Kochhar, Anuraj Singh; Nucci, Ludovica; Sidhu, Maninder Singh; Prabhakar, Mona; Grassia, Vincenzo; Perillo, Letizia; Kochhar, Gulsheen Kaur; Bhasin, Ritasha; Dadlani, Himanshu; d'Apuzzo, Fabrizia</t>
  </si>
  <si>
    <t>JOURNAL OF CLINICAL MEDICINE</t>
  </si>
  <si>
    <t>2077-0383</t>
  </si>
  <si>
    <t>HUMAN KINETICS PUBL INC</t>
  </si>
  <si>
    <t>1543-3080</t>
  </si>
  <si>
    <t>1543-5474</t>
  </si>
  <si>
    <t>Pippal, Hemant Kumar; Krishna, Anant; Tank, Shekhar; Jain, Gunjar; Kumar, Manoj; Kumar, Vinod</t>
  </si>
  <si>
    <t>A Prospect Study Comparing Arthroscopic Release, Intra-articular Steroid and Physical Therapy for Frozen Shoulder</t>
  </si>
  <si>
    <t>Kapur, Satya Kiran; Yamini; Gupta, Harish; Kumar, Pawan</t>
  </si>
  <si>
    <t>IRRATIONAL PRESCRIBING OF ANTIBIOTICS FOR VIRAL RESPIRATORY TRACT INFECTIONS IN CHILDREN AGED 1 - 14 YEARS- A STUDY IN RURAL AREA OF CHANDU-BUDHERA</t>
  </si>
  <si>
    <t>Juneja, Kapil; Singh, Yudhvir</t>
  </si>
  <si>
    <t>IETE JOURNAL OF RESEARCH</t>
  </si>
  <si>
    <t>0377-2063</t>
  </si>
  <si>
    <t>0974-780X</t>
  </si>
  <si>
    <t>Goel, S.; Grewal, S.; Singh, K.; Dwivedi, N.</t>
  </si>
  <si>
    <t>Asim, Mohammad; Meenu</t>
  </si>
  <si>
    <t>FIXED POINT THEOREM VIA MEIR-KEELER CONTRACTION IN RECTANGULAR M-b-METRIC SPACE</t>
  </si>
  <si>
    <t>KOREAN JOURNAL OF MATHEMATICS</t>
  </si>
  <si>
    <t>KANGWON-KYUNGKI MATHEMATICAL SOC</t>
  </si>
  <si>
    <t>1976-8605</t>
  </si>
  <si>
    <t>Kunroo, Mohd Hussain; Sofi, Irfan A.; Khurana, Mansi; Mogha, Sandeep K.</t>
  </si>
  <si>
    <t>Re-visiting the Impact of the Euro on Trade Flows: New Evidence Using Gravity Equation with Poisson Count-Data Technique</t>
  </si>
  <si>
    <t>PROCEEDINGS OF SIXTH INTERNATIONAL CONFERENCE ON SOFT COMPUTING FOR PROBLEM SOLVING, SOCPROS 2016, VOL 2</t>
  </si>
  <si>
    <t>6th International Conference on Soft Computing for Problem Solving (SocProS)</t>
  </si>
  <si>
    <t>2194-5357</t>
  </si>
  <si>
    <t>2194-5365</t>
  </si>
  <si>
    <t>978-981-10-3325-4; 978-981-10-3324-7</t>
  </si>
  <si>
    <t>BIOMEDICAL AND BIOTECHNOLOGY RESEARCH JOURNAL</t>
  </si>
  <si>
    <t>2588-9834</t>
  </si>
  <si>
    <t>2588-9842</t>
  </si>
  <si>
    <t>Bhardwaj, Tapeshwar; Sharma, Sapna; Dalal, Jyoti; Verma, Kapil</t>
  </si>
  <si>
    <t>SCIENCE OF NATURE</t>
  </si>
  <si>
    <t>0028-1042</t>
  </si>
  <si>
    <t>1432-1904</t>
  </si>
  <si>
    <t>Bhardwaj, Sakshi; Bendi, Anjaneyulu; Singh, Lakhwinder</t>
  </si>
  <si>
    <t>Bhasin, Himani; Kohli, Charu</t>
  </si>
  <si>
    <t>Sehrawat, Neha; Vashisht, Sahil; Kaur, Navdeep</t>
  </si>
  <si>
    <t>2021 INTERNATIONAL CONFERENCE ON COMPUTING SCIENCES (ICCS 2021)</t>
  </si>
  <si>
    <t>5th International Conference on Computing Sciences (ICCS)</t>
  </si>
  <si>
    <t>978-1-6654-9445-8</t>
  </si>
  <si>
    <t>Kumari, Anju; Malhotra, Puja; Phogat, Shefali; Yadav, Bhupender; Yadav, Jaiveer; Phukela, Sumit Singh</t>
  </si>
  <si>
    <t>Jaman, Nur; Sami, Mohammad</t>
  </si>
  <si>
    <t>GALAXIES</t>
  </si>
  <si>
    <t>2075-4434</t>
  </si>
  <si>
    <t>Sharma, Ram Chhavi; Sharma, Niharika</t>
  </si>
  <si>
    <t>Assessment of Variations and Correlation of Ozone and its Precursors, Benzene, Nitrogen Dioxide, Carbon monoxide and some Meteorological Variables at two Sites of Significant Spatial Variations in Delhi, Northern India</t>
  </si>
  <si>
    <t>POLLUTION</t>
  </si>
  <si>
    <t>UNIV TEHRAN</t>
  </si>
  <si>
    <t>2383-451X</t>
  </si>
  <si>
    <t>2383-4501</t>
  </si>
  <si>
    <t>Sahoo, Bishnupriya; Bhasin, Himani; Ganjoo, Shikhar; Abrol, Pankaj</t>
  </si>
  <si>
    <t>Ecthyma gangrenosum in a neonate</t>
  </si>
  <si>
    <t>Sharma, Kamlesh</t>
  </si>
  <si>
    <t>Exploring the Neighbouring Group Participatory Mechanism in Glycosylation Reaction</t>
  </si>
  <si>
    <t>LETTERS IN ORGANIC CHEMISTRY</t>
  </si>
  <si>
    <t>1570-1786</t>
  </si>
  <si>
    <t>1875-6255</t>
  </si>
  <si>
    <t>Dhaliwal, Parneeta; Kumar, Ajay; Chaudhary, Poonam</t>
  </si>
  <si>
    <t>INTERNATIONAL CONFERENCE ON COMPUTATIONAL INTELLIGENCE AND DATA SCIENCE</t>
  </si>
  <si>
    <t>International Conference on Computational Intelligence and Data Science (ICCIDS)</t>
  </si>
  <si>
    <t>ELSEVIER SCIENCE BV</t>
  </si>
  <si>
    <t>Kajal, Pradeep; Bhutani, Namita</t>
  </si>
  <si>
    <t>Rapunzel syndrome in an adolescent girl</t>
  </si>
  <si>
    <t>JOURNAL OF PEDIATRIC SURGERY CASE REPORTS</t>
  </si>
  <si>
    <t>2213-5766</t>
  </si>
  <si>
    <t>Sharma, Mohit; Donoghue, Mandana; Pathiyal, Radhika; Radhakrishnan, Raghu</t>
  </si>
  <si>
    <t>MEDICAL HYPOTHESES</t>
  </si>
  <si>
    <t>0306-9877</t>
  </si>
  <si>
    <t>1532-2777</t>
  </si>
  <si>
    <t>Deshmukh, Sunil K.; Agrawal, Shivankar; Gupta, Manish Kumar; Patidar, Rajesh K.; Ranjan, Nihar</t>
  </si>
  <si>
    <t>CURRENT PHARMACEUTICAL BIOTECHNOLOGY</t>
  </si>
  <si>
    <t>1389-2010</t>
  </si>
  <si>
    <t>1873-4316</t>
  </si>
  <si>
    <t>Khurana, Charu; Tandon, Shourya; Chand, Sachin; Chinmaya, B. R.</t>
  </si>
  <si>
    <t>JOURNAL OF EDUCATION AND HEALTH PROMOTION</t>
  </si>
  <si>
    <t>2277-9531</t>
  </si>
  <si>
    <t>2319-6440</t>
  </si>
  <si>
    <t>Nisha; Bhargava, Gaurav; Kumar, Yogesh</t>
  </si>
  <si>
    <t>Copper(I)-Catalyzed Regioselective C-H Amination of N-Pyridyl Imines Using Azidotrimethylsilane and TBHP: A One-Pot, Domino Approach to Substituted Imidazo[4,5-b]pyridines</t>
  </si>
  <si>
    <t>Krishnan, Anand; Kumar, Rakesh; Broor, Shobha; Gopal, Giridara; Saha, Siddhartha; Amarchand, Ritvik; Choudekar, Avinash; Purkayastha, Debjani R.; Whitaker, Brett; Pandey, Bharti; Narayan, Venkatesh Vinayak; Kabra, Sushil K.; Sreenivas, Vishnubhatla; Widdowson, Marc-Alain; Lindstrom, Stephen; Lafond, Kathryn E.; Jain, Seema</t>
  </si>
  <si>
    <t>JOURNAL OF GLOBAL HEALTH</t>
  </si>
  <si>
    <t>UNIV EDINBURGH, GLOBAL HEALTH SOC</t>
  </si>
  <si>
    <t>2047-2978</t>
  </si>
  <si>
    <t>2047-2986</t>
  </si>
  <si>
    <t>Sharma, B.; Roy, A.; Singh, A.; Tripathi, M.; Banerjee, J.; Netam, R.; Akhtar, N.; Nag, T.; Deepak, K.; Mallick, H.</t>
  </si>
  <si>
    <t>Sheoran, Promila; Grewal, Sapna; Kumari, Santosh; Goel, Sonia</t>
  </si>
  <si>
    <t>BIOCATALYSIS AND AGRICULTURAL BIOTECHNOLOGY</t>
  </si>
  <si>
    <t>1878-8181</t>
  </si>
  <si>
    <t>Goel, Sonia; Singh, Kalpana; Singh, Balwant; Grewal, Sapna; Dwivedi, Neeta; Alqarawi, Abdulaziz A.; Abd Allah, Elsayed Fathi; Ahmad, Parvaiz; Singh, N. K.</t>
  </si>
  <si>
    <t>PUBLIC LIBRARY SCIENCE</t>
  </si>
  <si>
    <t>1932-6203</t>
  </si>
  <si>
    <t>INTERNATIONAL JOURNAL OF COMMUNICATION SYSTEMS</t>
  </si>
  <si>
    <t>1074-5351</t>
  </si>
  <si>
    <t>1099-1131</t>
  </si>
  <si>
    <t>Jangra, Ravi Shankar; Gupta, Sanjeev; Gupta, Somesh; Anu</t>
  </si>
  <si>
    <t>JOURNAL OF THE AMERICAN ACADEMY OF DERMATOLOGY</t>
  </si>
  <si>
    <t>MOSBY-ELSEVIER</t>
  </si>
  <si>
    <t>0190-9622</t>
  </si>
  <si>
    <t>1097-6787</t>
  </si>
  <si>
    <t>Takhar, Rajendra Prasad; Sharma, Kapil; Jain, Avinash; Sudan, Dps; Taneja, Sheena</t>
  </si>
  <si>
    <t>Singh, Manvi; Chauhan, Deepika; Gill, Renu; Iqbal, Zeenat; Solanki, Partima</t>
  </si>
  <si>
    <t>INDIAN JOURNAL OF BIOCHEMISTRY &amp; BIOPHYSICS</t>
  </si>
  <si>
    <t>NATL INST SCIENCE COMMUNICATION-NISCAIR</t>
  </si>
  <si>
    <t>0301-1208</t>
  </si>
  <si>
    <t>0975-0959</t>
  </si>
  <si>
    <t>Bhutani, Namita; Kajal, Pradeep; Singla, Sham</t>
  </si>
  <si>
    <t>INTERNATIONAL JOURNAL OF SURGERY CASE REPORTS</t>
  </si>
  <si>
    <t>2210-2612</t>
  </si>
  <si>
    <t>Sehrawat, Sonam; Kumar, Ajay; Prabhakar, Mona; Nindra, Jasmine</t>
  </si>
  <si>
    <t>Vigarniya, Monika Malik; Gulia, Shagun; Sheokand, Vidushi; Dabas, Nupur</t>
  </si>
  <si>
    <t>Fabrication of Conventional Complete Denture in Resorbed Mandibular Ridge with Deficient Keratinized Mucosa Using Free Gingival Graft</t>
  </si>
  <si>
    <t>Asim, Mohammad; Mujahid, Samad; Uddin, Izhar</t>
  </si>
  <si>
    <t>APPLIED GENERAL TOPOLOGY</t>
  </si>
  <si>
    <t>UNIV POLITECNICA VALENCIA, EDITORIAL UPV</t>
  </si>
  <si>
    <t>1989-4147</t>
  </si>
  <si>
    <t>Sharma, Manish; Janghu, Vikas; Kumar, Naresh</t>
  </si>
  <si>
    <t>Dual Notched Four-Port Multiband Reconfigurable MIMO Antenna with Novel Fork-Radiator and Omega-shaped Ground</t>
  </si>
  <si>
    <t>Kashni, M.; Singh, J.; Kaushik, R. D.</t>
  </si>
  <si>
    <t>Oxidation of aminophenols in acidic and alkaline solutions by oxone: stoichiometry and mechanism</t>
  </si>
  <si>
    <t>INTERNATIONAL JOURNAL OF ENVIRONMENTAL SCIENCE AND TECHNOLOGY</t>
  </si>
  <si>
    <t>1735-1472</t>
  </si>
  <si>
    <t>1735-2630</t>
  </si>
  <si>
    <t>Rochlani, D.; Lahariya, S.; Bansal, S. K.</t>
  </si>
  <si>
    <t>Early Detection of Metabolic Abnormalities in Patients with Newly Diagnosed Schizophrenia on Atypical Antipsychotics</t>
  </si>
  <si>
    <t>Asim, Mohammad; Imdad, Mohammad; Sessa, Salvatore</t>
  </si>
  <si>
    <t>Order-Theoretic Common Fixed Point Results in R-mb-Metric Spaces</t>
  </si>
  <si>
    <t>SYMMETRY-BASEL</t>
  </si>
  <si>
    <t>2073-8994</t>
  </si>
  <si>
    <t>Diwakar, Rohan; Kochhar, Anuraj Singh; Gupta, Harshita; Kaur, Harneet; Sidhu, Maninder Singh; Skountrianos, Helen; Singh, Gurkeerat; Tepedino, Michele</t>
  </si>
  <si>
    <t>Poswal, Pooja; Bhutani, Namita; Arora, Sunil; Kumar, Raj</t>
  </si>
  <si>
    <t>Datta, Karuna; Mallick, Hruda Nanda; Tripathi, Manjari; Ahuja, Navdeep; Deepak, K. K.</t>
  </si>
  <si>
    <t>FRONTIERS IN NEUROLOGY</t>
  </si>
  <si>
    <t>1664-2295</t>
  </si>
  <si>
    <t>Rao, J. K. Dayashankara; Bhatnagar, A.; Pandey, R.; Arya, V.; Arora, G.; Kumar, J.; Bootwala, F.; Devi, W. N.</t>
  </si>
  <si>
    <t>JOURNAL OF STOMATOLOGY ORAL AND MAXILLOFACIAL SURGERY</t>
  </si>
  <si>
    <t>2468-8509</t>
  </si>
  <si>
    <t>2468-7855</t>
  </si>
  <si>
    <t>Mishra, Ritu; Krishan, Shri; Rai, Pradeep Kumar; Kapur, Prem; Khayyam, Khalid Umer; Azharuddin, Mohammad; Sharma, Kanika; Sharma, Manju</t>
  </si>
  <si>
    <t>CLINICAL EPIDEMIOLOGY AND GLOBAL HEALTH</t>
  </si>
  <si>
    <t>ELSEVIER - DIVISION REED ELSEVIER INDIA PVT LTD</t>
  </si>
  <si>
    <t>2452-0918</t>
  </si>
  <si>
    <t>2213-3984</t>
  </si>
  <si>
    <t>Kodidala, Satyanath Reddy; Ahanger, Ali Mohammad; Gandhi, Asha</t>
  </si>
  <si>
    <t>Comparison of Pulmonary Functions in Petrol Pump Workers and Residents of Oil Refinery</t>
  </si>
  <si>
    <t>1389-4501</t>
  </si>
  <si>
    <t>1873-5592</t>
  </si>
  <si>
    <t>Grover, Vishakha; Chopra, Priyanka; Mehta, Manjula</t>
  </si>
  <si>
    <t>Yadav, Kusum; Phukela, Sumit Singh; Mittal, Sanjeev; Bansal, Sanjay; Garg, Shushant</t>
  </si>
  <si>
    <t>Diamond-Reinforced Heat- Polymerized Acrylic Resin with Increased Thermal Diffusivity (Original Study)</t>
  </si>
  <si>
    <t>EFFECT OF ANTENATAL LACTATION COUNSELLING AND POSTNATAL LACTATION SUPPORT IN IMPROVING BREASTFEEDING INITIATION RATES AND EXCLUSIVE BREASTFEEDING IN LESS EDUCATED MOTHERS OF RURAL AREA OF CHANDU-BUDHERA</t>
  </si>
  <si>
    <t>Bendi, Anjaneyulu; Atri, Shalu; Rao, G. B. Dharma; Raza, Mohd Jamshaiya; Sharma, Nutan</t>
  </si>
  <si>
    <t>JOURNAL OF CHEMISTRY</t>
  </si>
  <si>
    <t>2090-9063</t>
  </si>
  <si>
    <t>2090-9071</t>
  </si>
  <si>
    <t>Grover, Naveen; Jameel, Sayma; Dhiman, Vishal</t>
  </si>
  <si>
    <t>INDIAN JOURNAL OF PSYCHOLOGY MEDICINE</t>
  </si>
  <si>
    <t>0253-7176</t>
  </si>
  <si>
    <t>0975-1564</t>
  </si>
  <si>
    <t>Babbar, Atul; Jain, Vivek; Gupta, Dheeraj; Agrawal, Deepak</t>
  </si>
  <si>
    <t>1350-4533</t>
  </si>
  <si>
    <t>1873-4030</t>
  </si>
  <si>
    <t>Yadav, Rohit; Yadav, Mohit; Mittal, Amit</t>
  </si>
  <si>
    <t>INFORMATION DISCOVERY AND DELIVERY</t>
  </si>
  <si>
    <t>2398-6247</t>
  </si>
  <si>
    <t>Chaudhry, Astha; Saluja, Pulin</t>
  </si>
  <si>
    <t>Nostalgia of Neonatal Bednar's Aphthae</t>
  </si>
  <si>
    <t>JOURNAL OF CLINICAL NEONATOLOGY</t>
  </si>
  <si>
    <t>2249-4847</t>
  </si>
  <si>
    <t>1658-6093</t>
  </si>
  <si>
    <t>Gangopadhyay, Mayukh R.; Jain, Jayesh C.; Sharma, Devanshu; Yogesh</t>
  </si>
  <si>
    <t>EUROPEAN PHYSICAL JOURNAL C</t>
  </si>
  <si>
    <t>1434-6044</t>
  </si>
  <si>
    <t>1434-6052</t>
  </si>
  <si>
    <t>Nagpal, Ritika; Pacif, Shibesh Kumar Jas; Parida, Abhishek</t>
  </si>
  <si>
    <t>MODERN PHYSICS LETTERS A</t>
  </si>
  <si>
    <t>0217-7323</t>
  </si>
  <si>
    <t>1793-6632</t>
  </si>
  <si>
    <t>Mor, Vikram; Dhankhar, Rajesh; Attri, S. D.</t>
  </si>
  <si>
    <t>Variability in aerosols properties and sources over Rohtak, India</t>
  </si>
  <si>
    <t>MAUSAM</t>
  </si>
  <si>
    <t>INDIA METEOROLOGICAL DEPT</t>
  </si>
  <si>
    <t>0252-9416</t>
  </si>
  <si>
    <t>Jain, Akhil; Singhal, Bhumika; Jindal, Rishabh; Jani, Chinmay; Gupta, Puneet K.</t>
  </si>
  <si>
    <t>HYPERTENSION</t>
  </si>
  <si>
    <t>0194-911X</t>
  </si>
  <si>
    <t>Negi, Kiran; Shahanawaz, S. D.; Chauhan, Priya; Rajbhor, Basudeo</t>
  </si>
  <si>
    <t>Effect of Distributed Versus Massed Practice on Reaction Time in Collegiate volleyball Players: A Pilot Study</t>
  </si>
  <si>
    <t>Saini, Karuna; Kaushik, R. D.; Singh, Jaspal; Manila; Chawla, Malvika</t>
  </si>
  <si>
    <t>SUSTAINABLE ENERGY TECHNOLOGIES AND ASSESSMENTS</t>
  </si>
  <si>
    <t>2213-1388</t>
  </si>
  <si>
    <t>2213-1396</t>
  </si>
  <si>
    <t>Rajbhor, Basudeo; Gupta, Aarti; Kumar, Saurabh</t>
  </si>
  <si>
    <t>Comparison of Kinesio Taping and Nerve Flossing Technique on Balance, Gait and Ankle Flexibility in Diabetic Neuropathy</t>
  </si>
  <si>
    <t>Shukla, Rishikesh; Hemansi; Kumar, Gaurav; Shukla, Shraddha; Saini, Jitendra Kumar; Kuhad, Ramesh Chander</t>
  </si>
  <si>
    <t>BIOMASS CONVERSION AND BIOREFINERY</t>
  </si>
  <si>
    <t>2190-6815</t>
  </si>
  <si>
    <t>2190-6823</t>
  </si>
  <si>
    <t>Bhati, Pooja; Singla, Deepika; Masood, Sarfaraz; Hussain, M. Ejaz</t>
  </si>
  <si>
    <t>JOURNAL OF MANIPULATIVE AND PHYSIOLOGICAL THERAPEUTICS</t>
  </si>
  <si>
    <t>0161-4754</t>
  </si>
  <si>
    <t>Loomba, Poonam; Wattal, Chand; Chakravarti, Anita; Dutta, Sanghmitra; Chabbra, Mala; Kale, Pratibha; De, Devjani; Broor, Shobha; Gupta, Ekta</t>
  </si>
  <si>
    <t>Bhardwaj, Rohit; Sharma, Akriti; Parasher, Ankit; Gupta, Harshita; Sahu, Subhankar; Pal, Soni</t>
  </si>
  <si>
    <t>Deep, Raman; Gautam, Anamika; Ahlawat, Poonam; Choudhary, Ruchika Duggal; Dahiya, Jyoti; Atri, Arti</t>
  </si>
  <si>
    <t>Online cross-sectional survey to assess the mental health and coping strategies used by health professionals during covid-19 pandemic</t>
  </si>
  <si>
    <t>Kumar, Deepak; Yadav, Joginder Singh; Kalra, Sheetal</t>
  </si>
  <si>
    <t>The Effectiveness of Thoracolumbar Fascia Kinesiotaping on Non Specific Chronic Low Back Pain in Selected Patients</t>
  </si>
  <si>
    <t>Saha, Siddhartha; Gupta, Vivek; Dawood, Fatimah S.; Broor, Shobha; Lafond, Kathryn E.; Chadha, Mandeep S.; Rai, Sanjay K.; Krishnan, Anand</t>
  </si>
  <si>
    <t>Dawar, Sachet; Bhutani, Namita; Sudan, D. P. S.; Saini, Sonali; Singhal, Prem Kumar; Bhardwaj, Mohit; Pandey, Ayush; Dara, Adil Jokhi</t>
  </si>
  <si>
    <t>Mor, Vikram; Dhankhar, Rajesh</t>
  </si>
  <si>
    <t>Kapil, Manoj; Sharma, Manish</t>
  </si>
  <si>
    <t>Asim, Mohammad; Kumar, Santosh; Imdad, Mohammad; George, Reny</t>
  </si>
  <si>
    <t>C*-algebra valued quasi metric spaces and fixed point results with an application</t>
  </si>
  <si>
    <t>Sharma, Mohit K.; Pacif, Shibesh Kumar Jas; Myrzakul, Shynaray; Shanina, Zamzagul</t>
  </si>
  <si>
    <t>PHYSICA SCRIPTA</t>
  </si>
  <si>
    <t>0031-8949</t>
  </si>
  <si>
    <t>1402-4896</t>
  </si>
  <si>
    <t>Broor, Shobha; Parveen, Shama; Maheshwari, Megha</t>
  </si>
  <si>
    <t>Sharma, Neeraj; Sehrawat, Sonakshi; Sharma, Saumya</t>
  </si>
  <si>
    <t>Comparative Analysis of Tear Film Parameters in Patients Undergoing Pterygium Excision by Conjunctival Autograft or Bare Sclera Technique Augmented by Intraoperative Mitomycin C Application</t>
  </si>
  <si>
    <t>Mushtaq, Imran; Khan, Waheeda</t>
  </si>
  <si>
    <t>INDIAN JOURNAL OF PEDIATRICS</t>
  </si>
  <si>
    <t>0019-5456</t>
  </si>
  <si>
    <t>0973-7693</t>
  </si>
  <si>
    <t>Pandit, Ashiq Hussain; Nisar, Safiya; Imtiyaz, Khalid; Nadeem, Masood; Mazumdar, Nasreen; Rizvi, M. Moshahid Alam; Ahmad, Sharif</t>
  </si>
  <si>
    <t>BIOMACROMOLECULES</t>
  </si>
  <si>
    <t>1525-7797</t>
  </si>
  <si>
    <t>1526-4602</t>
  </si>
  <si>
    <t>Rai, Anushree; Veqar, Zubia</t>
  </si>
  <si>
    <t>Quantification of Lumbar Lordosis by Tactile and Non Tactile Methods: A Revisit</t>
  </si>
  <si>
    <t>Jain, Meena; Tandon, Shourya; Sharma, Ankur; Jain, Vishal; Yadav, Nisha Rani</t>
  </si>
  <si>
    <t>HEALTH PROMOTION PERSPECTIVES</t>
  </si>
  <si>
    <t>TABRIZ UNIV MEDICAL SCIENCES &amp; HEALTH SERVICES</t>
  </si>
  <si>
    <t>2228-6497</t>
  </si>
  <si>
    <t>RENEWABLE &amp; SUSTAINABLE ENERGY REVIEWS</t>
  </si>
  <si>
    <t>1364-0321</t>
  </si>
  <si>
    <t>Unraveling the Mechanism of Tricyclic Bis-spiroketal Formation from Diyne Diol by DFT Study</t>
  </si>
  <si>
    <t>Yadav, Bhuvnesh; Balayan, Ajay; Dogra, T. D.; Raina, Anupuma</t>
  </si>
  <si>
    <t>Genetic Ancestry of Delhi Population Inferred from Autosomal Short Tandem Repeats: Genetic Diversity Analysis</t>
  </si>
  <si>
    <t>INTERNATIONAL JOURNAL OF HUMAN GENETICS</t>
  </si>
  <si>
    <t>KAMLA-RAJ ENTERPRISES</t>
  </si>
  <si>
    <t>0972-3757</t>
  </si>
  <si>
    <t>Monika; Verma, Seema; Kumar, Pardeep</t>
  </si>
  <si>
    <t>OPTICAL AND WIRELESS TECHNOLOGIES, OWT 2021</t>
  </si>
  <si>
    <t>5th International Conference on Optical and Wireless Technologies (OWT)</t>
  </si>
  <si>
    <t>SPRINGER-VERLAG SINGAPORE PTE LTD</t>
  </si>
  <si>
    <t>1876-1119</t>
  </si>
  <si>
    <t>978-981-19-1645-8; 978-981-19-1644-1</t>
  </si>
  <si>
    <t>Bansal, Sandeep; Kaushal, Sarbjeet; Gupta, Dheeraj; Jain, Vivek</t>
  </si>
  <si>
    <t>ON MICROSTRUCTURE AND CAVITATION EROSION BEHAVIOR OF MICROWAVE-SYNTHESIZED Ni-Al2O3-BASED COMPOSITE CLADDINGS</t>
  </si>
  <si>
    <t>SURFACE REVIEW AND LETTERS</t>
  </si>
  <si>
    <t>0218-625X</t>
  </si>
  <si>
    <t>1793-6667</t>
  </si>
  <si>
    <t>Deswal, Himanshu; Bhardwaj, Amit; Sheoland, Vidushi; Kaur, Jasleen</t>
  </si>
  <si>
    <t>Unrevealing the Magic of Wonder Fruit: Vaccinium Macrocarpon</t>
  </si>
  <si>
    <t>Bhathiwal, Anirudh Singh; Bendi, Anjaneyulu; Tiwari, Aditi</t>
  </si>
  <si>
    <t>Sharma, Ram Chhavi</t>
  </si>
  <si>
    <t>Investigation of Variability of Some Gaseous and Particulate Pollutants over Delhi, Northern India (28 degrees 40 ' N, 76 degrees 50 ' E)</t>
  </si>
  <si>
    <t>ASIAN JOURNAL OF WATER ENVIRONMENT AND POLLUTION</t>
  </si>
  <si>
    <t>IOS PRESS</t>
  </si>
  <si>
    <t>0972-9860</t>
  </si>
  <si>
    <t>1875-8568</t>
  </si>
  <si>
    <t>Bhatta, Shuchi; Roy, Satarupa; Bhardwaj, Naveen; Tandon, Anupama; Singh, Vikas Kumar; Jain, Bhupender Kumar; Mandal, Samrat</t>
  </si>
  <si>
    <t>INT SCIENTIFIC INFORMATION INC</t>
  </si>
  <si>
    <t>0137-7183</t>
  </si>
  <si>
    <t>1899-0967</t>
  </si>
  <si>
    <t>Muneeb, Syed Mohd; Nomani, Mohammad; Asim, Zainab; Adhami, Ahmad</t>
  </si>
  <si>
    <t>JOURNAL OF PUBLIC AFFAIRS</t>
  </si>
  <si>
    <t>1472-3891</t>
  </si>
  <si>
    <t>1479-1854</t>
  </si>
  <si>
    <t>Devamare, Shilpa; Ihtisham, Kavish; Bhasin, Himani; Bhasker, Vikram; Sharma, Suvasini; Tripathi, Manjari</t>
  </si>
  <si>
    <t>Kochhar, Anuraj Singh; Sidhu, Maninder Singh; Prabhakar, Mona; Bhasin, Ritasha; Kochhar, Gulsheen Kaur; Dadlani, Himanshu; Spagnuolo, Gianrico</t>
  </si>
  <si>
    <t>Yadav, Rohit; Paul, Justin; Mittal, Amit</t>
  </si>
  <si>
    <t>Impact of nation brand experience on nation brand loyalty, and positive WOM in a changing environment: the role of nation brand love</t>
  </si>
  <si>
    <t>INTERNATIONAL MARKETING REVIEW</t>
  </si>
  <si>
    <t>0265-1335</t>
  </si>
  <si>
    <t>1758-6763</t>
  </si>
  <si>
    <t>Singh, Kirti; Phukela, Sumit Singh; Malhotra, Puja</t>
  </si>
  <si>
    <t>Fracture Strength of Thin Monolithic Zirconia Crowns with Varying Thickness and Configuration of Finish Lines-An In Vitro Study</t>
  </si>
  <si>
    <t>Himani; Kumar, Raman; Karunanand, Busi; Datta, Sudip Kumar</t>
  </si>
  <si>
    <t>Association of vitamin D receptor (VDR) gene polymorphism with blood lead levels in occupationally lead-exposed male battery workers in Delhi - National capital region, India</t>
  </si>
  <si>
    <t>Singh, Anuraj; Malik, Pradeep</t>
  </si>
  <si>
    <t>Bifurcations in a modified Leslie-Gower predator-prey discrete model with Michaelis-Menten prey harvesting</t>
  </si>
  <si>
    <t>JOURNAL OF APPLIED MATHEMATICS AND COMPUTING</t>
  </si>
  <si>
    <t>1598-5865</t>
  </si>
  <si>
    <t>1865-2085</t>
  </si>
  <si>
    <t>Meena, Sanjay; Hooda, Ananya; Sharma, Pankaj; Mittal, Samarth; Sharma, Jyoti; Chowdhury, Buddhadev</t>
  </si>
  <si>
    <t>ACTA MEDICA BELGICA</t>
  </si>
  <si>
    <t>0001-6462</t>
  </si>
  <si>
    <t>Saha, Susmita; Garg, Shilpi; Saxena, Amit Kumar</t>
  </si>
  <si>
    <t>Frequency of Complete Absence of Suprascapular Notch in Dry Scapulae - An Osteological Study with Clinical Significance</t>
  </si>
  <si>
    <t>Thakur, Deeksha; Pandey, Chandra Mouli; Kumar, D.</t>
  </si>
  <si>
    <t>APPLIED BIOCHEMISTRY AND BIOTECHNOLOGY</t>
  </si>
  <si>
    <t>0273-2289</t>
  </si>
  <si>
    <t>1559-0291</t>
  </si>
  <si>
    <t>Gupta, Manushree; Jose, Nimmi; Raikhy, Sasha</t>
  </si>
  <si>
    <t>Deliberate self-poisoning (DSP): A psychosocial review</t>
  </si>
  <si>
    <t>Rochlani, Dimpal; Ahmad, Afzal; Bansal, Sanjiv K.; Lahariya, Sanjay; Malviya, Maya</t>
  </si>
  <si>
    <t>Changes in Anthropometry and Biochemical Parameters after Six months of Treatment in Newly Diagnosed Schizophrenic Patients: A Prospective Study</t>
  </si>
  <si>
    <t>Gupta, Anju; Sarma, Riniki; Gupta, Nishkarsh; Kumar, Rakesh</t>
  </si>
  <si>
    <t>Indora, Nitin Kumar; Anand, Pooja; Chettri, Sudesh; Kumar, Vipin</t>
  </si>
  <si>
    <t>Correlation of Upper Limb Explosive Power with Smash Velocity and Performance in Badminton Players: A Cross-sectional Study</t>
  </si>
  <si>
    <t>Sharma, Ankit; Babbar, Atul; Tian, Yebing; Pathri, Bhargav Prajwal; Gupta, Manish; Singh, Rajesh</t>
  </si>
  <si>
    <t>Iqbal, Sajid; Khatoon, Halima; Kotnala, R. K.; Ahmad, Sharif</t>
  </si>
  <si>
    <t>JOURNAL OF MATERIALS SCIENCE-MATERIALS IN ELECTRONICS</t>
  </si>
  <si>
    <t>0957-4522</t>
  </si>
  <si>
    <t>1573-482X</t>
  </si>
  <si>
    <t>Phull, Rekha; Deshpande, Vaishali; Phull, Gaurav</t>
  </si>
  <si>
    <t>Scientometric Study on Dyslipidaemia</t>
  </si>
  <si>
    <t>Suri, Arpita; Perumal, Vanamail; Ammalli, Prajwal; Suryan, Varsha; Bansal, Sanjiv Kumar</t>
  </si>
  <si>
    <t>SCIENTIFIC REPORTS</t>
  </si>
  <si>
    <t>NATURE PORTFOLIO</t>
  </si>
  <si>
    <t>2045-2322</t>
  </si>
  <si>
    <t>Ahlawat, Shruti; Sharma, Krishna Kant</t>
  </si>
  <si>
    <t>Lepidopteran insects: emerging model organisms to study infection by enteropathogens</t>
  </si>
  <si>
    <t>FOLIA MICROBIOLOGICA</t>
  </si>
  <si>
    <t>0015-5632</t>
  </si>
  <si>
    <t>1874-9356</t>
  </si>
  <si>
    <t>Reddy, Satyanath; Ahanger, Ali Mohd; Gandhi, Asha</t>
  </si>
  <si>
    <t>Comparison of Pulmonary Functions in Residents Living Around 5km Radius of Oil Refinery: Duration of Exposure</t>
  </si>
  <si>
    <t>JOURNAL OF KRISHNA INSTITUTE OF MEDICAL SCIENCES UNIVERSITY</t>
  </si>
  <si>
    <t>KRISHNA INST MEDICAL SCIENCES UNIV</t>
  </si>
  <si>
    <t>2231-4261</t>
  </si>
  <si>
    <t>Sahoo, Jyotirmaya; Verma, Sonika; Goswami, Tanmay</t>
  </si>
  <si>
    <t>Consumption of Salt in Patients Suffering from Heart Failure</t>
  </si>
  <si>
    <t>Bendi, Anjaneyulu; Rao, Gullapalli B. Dharma; Sharma, Nutan; Tomar, Ravi; Singh, Lakhwinder</t>
  </si>
  <si>
    <t>Bendi, Anjaneyulu; Sangeeta; Singh, Lakhwinder; Rao, G. B. Dharma</t>
  </si>
  <si>
    <t>MINI-REVIEWS IN ORGANIC CHEMISTRY</t>
  </si>
  <si>
    <t>1570-193X</t>
  </si>
  <si>
    <t>1875-6298</t>
  </si>
  <si>
    <t>Bhutani, Namita; Kajal, Pradeep; Sangwan, Vijender</t>
  </si>
  <si>
    <t>Splenogonadal fusion</t>
  </si>
  <si>
    <t>Laller, Shaveta; Patel, Seema; Haldar, Deepa</t>
  </si>
  <si>
    <t>Seth, Mahesh Kumar; Singh, Rakesh Kumar; Hussain, M. Ejaz; Pasha, Santosh; Fahim, Mohammad</t>
  </si>
  <si>
    <t>INTERNATIONAL JOURNAL OF PEPTIDE RESEARCH AND THERAPEUTICS</t>
  </si>
  <si>
    <t>1573-3149</t>
  </si>
  <si>
    <t>1573-3904</t>
  </si>
  <si>
    <t>Babbar, Atul; Sharma, Ankit; Singh, Parminderjeet</t>
  </si>
  <si>
    <t>SPANDIDOS PUBL LTD</t>
  </si>
  <si>
    <t>1791-2997</t>
  </si>
  <si>
    <t>1791-3004</t>
  </si>
  <si>
    <t>Alam, Aftab; Imdad, Mohammad; Asim, Mohammad; Sessa, Salvatore</t>
  </si>
  <si>
    <t>A Relation-Theoretic Formulation of Browder-Gohde Fixed Point Theorem</t>
  </si>
  <si>
    <t>AXIOMS</t>
  </si>
  <si>
    <t>2075-1680</t>
  </si>
  <si>
    <t>Kumar, Mukesh; Madhavi; Ansari, Jamilur R.</t>
  </si>
  <si>
    <t>NANOSCIENCE AND TECHNOLOGY-AN INTERNATIONAL JOURNAL</t>
  </si>
  <si>
    <t>BEGELL HOUSE INC</t>
  </si>
  <si>
    <t>2572-4258</t>
  </si>
  <si>
    <t>2572-4266</t>
  </si>
  <si>
    <t>Rastogi, Sanjeev; Rastogi, Rajiv</t>
  </si>
  <si>
    <t>Aggarwal, Vivek; Singla, Mamta; Miglani, Sanjay</t>
  </si>
  <si>
    <t>QUINTESSENCE PUBLISHING CO INC</t>
  </si>
  <si>
    <t>2333-0384</t>
  </si>
  <si>
    <t>2333-0376</t>
  </si>
  <si>
    <t>Malik, Preeti; Srivastava, S. K.; Dhattarwal, S. K.; Verma, Usha; Singroha, Ritu; Yadav, Suman</t>
  </si>
  <si>
    <t>MORPHOMETRY OF THE THYROID GLAND IN DIFFERENT AGE GROUPS IN NORTH INDIAN POPULATION: A CADAVERIC STUDY</t>
  </si>
  <si>
    <t>Bansal, Savita; Sahadevan, Deepthy C.; Mahesh, Shakila; Aneja, Prachi Saffar; Aneja, Manish</t>
  </si>
  <si>
    <t>Smartphones- Help or Hindrance in Advancing Medical/Dental Education</t>
  </si>
  <si>
    <t>Krishna, Anant; Vijayakumar, Vivek; Bansal, Tungish; Garg, Sudhir Kumar; Gupta, Sandeep; Jain, Gunjar</t>
  </si>
  <si>
    <t>Does Cementing Influence CRP and ESR Levels after Total Hip Replacement in Early Postoperative Period? A Prospective Interventional Study</t>
  </si>
  <si>
    <t>Ziarani, Ghodsi Mohammadi; Rad, Marzieh; Mohajer, Fatemeh; Sehrawat, Hitesh; Tomar, Ravi</t>
  </si>
  <si>
    <t>Synthesis of Heterocyclic Compounds through Multicomponent Reactions Using 6-Aminouracil as Starting Reagent</t>
  </si>
  <si>
    <t>Nagpal, Ruchi; Jaggi, Amrita; Marya, Charu Mohan; Taneja, Pratibha; Kataria, Sakshi; Oberoi, Sukhwinder Singh</t>
  </si>
  <si>
    <t>Oral impacts of number of natural teeth and posterior occluding pairs on daily performance of an elderly population</t>
  </si>
  <si>
    <t>JOURNAL OF INDIAN ASSOCIATION OF PUBLIC HEALTH DENTISTRY</t>
  </si>
  <si>
    <t>2319-5932</t>
  </si>
  <si>
    <t>2350-0484</t>
  </si>
  <si>
    <t>Sharma, Binney; Sengupta, Trina; Vishwakarma, Lal Chandra; Akhtar, Nasreen; Mallick, Hruda Nanda</t>
  </si>
  <si>
    <t>JOURNAL OF THERMAL BIOLOGY</t>
  </si>
  <si>
    <t>0306-4565</t>
  </si>
  <si>
    <t>1879-0992</t>
  </si>
  <si>
    <t>Upadhyay, S.; Sarma, S.; Chowdhary, A.</t>
  </si>
  <si>
    <t>Comparative analysis of antifungal susceptibility testing methods for echinocandins in candidemia isolates</t>
  </si>
  <si>
    <t>Dar, Aehsan Ahmad; Deb, Sibnath; Thomas, Shinto; Dhamodharan, M.; Jahan, Farhat; Sumaiya, Bushra; Gupta, Shubhangi</t>
  </si>
  <si>
    <t>Evidence and Predictors of Resilience among Young Adults Exposed to Traumatic Events of the Armed Conflict in Kashmir</t>
  </si>
  <si>
    <t>CHILD &amp; YOUTH SERVICES</t>
  </si>
  <si>
    <t>ROUTLEDGE JOURNALS, TAYLOR &amp; FRANCIS LTD</t>
  </si>
  <si>
    <t>0145-935X</t>
  </si>
  <si>
    <t>1545-2298</t>
  </si>
  <si>
    <t>Sharma, Ekta; Sharda, Sunanda; Aly, K. A.; Neffati, R.; Sati, Dinesh C.; Sharma, Pankaj</t>
  </si>
  <si>
    <t>OPTICAL MATERIALS</t>
  </si>
  <si>
    <t>0925-3467</t>
  </si>
  <si>
    <t>1873-1252</t>
  </si>
  <si>
    <t>Rathee, Sushma; Bhatia, Divya; Punia, Vikas; Singh, Rajbir</t>
  </si>
  <si>
    <t>JOURNAL OF NEUROSCIENCES IN RURAL PRACTICE</t>
  </si>
  <si>
    <t>0976-3147</t>
  </si>
  <si>
    <t>0976-3155</t>
  </si>
  <si>
    <t>Sharma, Kapil; Jain, Avinash; Sudan, Dps; Taneja, Sheena; Samaria, J. K.</t>
  </si>
  <si>
    <t>Kumar, Sonu; Kaushik, Jaya Shankar; Verma, Savita; Dabla, Surekha</t>
  </si>
  <si>
    <t>Abbas, Haidar; Asim, Zainab; Ahmed, Zuhaib; Moosa, Sanyo</t>
  </si>
  <si>
    <t>SOCIAL RESPONSIBILITY JOURNAL</t>
  </si>
  <si>
    <t>1747-1117</t>
  </si>
  <si>
    <t>1758-857X</t>
  </si>
  <si>
    <t>Choudhury, Sayantan</t>
  </si>
  <si>
    <t>FORTSCHRITTE DER PHYSIK-PROGRESS OF PHYSICS</t>
  </si>
  <si>
    <t>0015-8208</t>
  </si>
  <si>
    <t>1521-3978</t>
  </si>
  <si>
    <t>Hooda, Jayant; Singh, Vijay; Dangi, Amit</t>
  </si>
  <si>
    <t>Dahiya, Deepak; Mahajan, Payal; Zaheeruddin; Dahiya, Mamta</t>
  </si>
  <si>
    <t>CMC-COMPUTERS MATERIALS &amp; CONTINUA</t>
  </si>
  <si>
    <t>TECH SCIENCE PRESS</t>
  </si>
  <si>
    <t>1546-2218</t>
  </si>
  <si>
    <t>1546-2226</t>
  </si>
  <si>
    <t>Rao, Nadeem; Heshamuddin, Md; Shadab, Mohd; Srivastava, Anshul</t>
  </si>
  <si>
    <t>Approximation Properties of Bivariate Sza acute accent sz Durrmeyer Operators via Dunkl Analogue</t>
  </si>
  <si>
    <t>Rishi, R.; Monika, M.; Harish, Y.; Manu, R.; Reshu, M.; Charu, R.</t>
  </si>
  <si>
    <t>IMMEDIATE PLACEMENT AND IMMEDIATE LOADING OF DENTAL IMPLANT IN MANDIBULAR POSTERIOR REGION THROUGH PRECISE IMPLANT SIZE PARAMETERS SELECTION: A CASE REPORT</t>
  </si>
  <si>
    <t>ANNALS OF DENTAL SPECIALTY</t>
  </si>
  <si>
    <t>ANNALS DENTAL SPECIALTY</t>
  </si>
  <si>
    <t>2347-2022</t>
  </si>
  <si>
    <t>2321-8436</t>
  </si>
  <si>
    <t>Bagai, Sahil; Malik, Vipra; Khullar, Dinesh; Chakravarty, Mahadasyam; Sahu, Amit</t>
  </si>
  <si>
    <t>INDIAN JOURNAL OF NEPHROLOGY</t>
  </si>
  <si>
    <t>0971-4065</t>
  </si>
  <si>
    <t>1998-3662</t>
  </si>
  <si>
    <t>Wu, Zhiwei; Nasab, Entezar Mehrabi; Arora, Poonam; Athari, Seyyed Shamsadin</t>
  </si>
  <si>
    <t>JOURNAL OF TRANSLATIONAL MEDICINE</t>
  </si>
  <si>
    <t>1479-5876</t>
  </si>
  <si>
    <t>Kothainayagi, B.; Sharma, Anupam; Gupta, Supriya</t>
  </si>
  <si>
    <t>Srotas - An Insight into Channels</t>
  </si>
  <si>
    <t>Kumar, Mukesh; Sharma, Ashutosh</t>
  </si>
  <si>
    <t>ADVANCES IN MATERIALS SCIENCE AND ENGINEERING</t>
  </si>
  <si>
    <t>1687-8434</t>
  </si>
  <si>
    <t>1687-8442</t>
  </si>
  <si>
    <t>Vinay; Kumar, Neelam; Malik, J. S.; Sachdeva, Aman; Kumar, Mukesh; Kumar, Hement; Rathee, Manjeet</t>
  </si>
  <si>
    <t>Reddy, Suma Gundareddy Nagendra; Ravina; Krishnojirao, Dayashankara Rao Jingade; Mandal, Debdip</t>
  </si>
  <si>
    <t>A Non-Sinus Forming Mandibular Actinomycotic Osteomyelitis with a Submandibular Gland Swelling - A Case Mimicking a Periapical Infection</t>
  </si>
  <si>
    <t>Richa, S.; Bhasin, Himani; Sahoo, Bishnupriya; Abrol, Pankaj; Sharma, Shashi</t>
  </si>
  <si>
    <t>CLINICAL PEDIATRICS</t>
  </si>
  <si>
    <t>0009-9228</t>
  </si>
  <si>
    <t>1938-2707</t>
  </si>
  <si>
    <t>Dasukil, S.; Arora, G.; Shetty, S.; Degala, S.</t>
  </si>
  <si>
    <t>BRITISH JOURNAL OF ORAL &amp; MAXILLOFACIAL SURGERY</t>
  </si>
  <si>
    <t>CHURCHILL LIVINGSTONE</t>
  </si>
  <si>
    <t>0266-4356</t>
  </si>
  <si>
    <t>1532-1940</t>
  </si>
  <si>
    <t>Nisha; Sharma, Chetan; Kumar, Rupesh; Kumar, Yogesh</t>
  </si>
  <si>
    <t>Soni, Ajay; Saha, Subham; Agarwal, Aditi; Rauf, Abdul Rehman Abdul; Singh, Rakesh Kumar; Seth, Mahesh; Singh, Shashi Kant; Sinha, Sandeep; Shirumalla, Raj Kumar; Marumoto, Shinji; Tandon, Ruchi</t>
  </si>
  <si>
    <t>1079-9893</t>
  </si>
  <si>
    <t>1532-4281</t>
  </si>
  <si>
    <t>Saxena, Poorvi; Grewal, Mandeep S.; Agarwal, Pamita; Kaur, Gagandeep; Verma, Jayant; Chhikara, Vandana</t>
  </si>
  <si>
    <t>Bagai, Sahil; Khullar, Dinesh; Malik, Vipra; Bansal, Bhavna</t>
  </si>
  <si>
    <t>Amyloidosis in a Renal Transplant Recipient: A Diagnostic Challenge - A Case Report</t>
  </si>
  <si>
    <t>INDIAN JOURNAL OF TRANSPLANTATION</t>
  </si>
  <si>
    <t>2212-0017</t>
  </si>
  <si>
    <t>2212-0025</t>
  </si>
  <si>
    <t>Dalal, Jyoti; Sharma, Sapna; Bhardwaj, Tapeshwar; Dhattarwal, S. K.; Verma, Kapil</t>
  </si>
  <si>
    <t>JOURNAL OF FORENSIC AND LEGAL MEDICINE</t>
  </si>
  <si>
    <t>1752-928X</t>
  </si>
  <si>
    <t>1532-2009</t>
  </si>
  <si>
    <t>Sharma, Manoj; Monika; Kumar, Naresh; Kumar, Pardeep</t>
  </si>
  <si>
    <t>EVOLUTIONARY INTELLIGENCE</t>
  </si>
  <si>
    <t>1864-5909</t>
  </si>
  <si>
    <t>1864-5917</t>
  </si>
  <si>
    <t>Sharma, Kuldeep; Bansal, Shonak; Gupta, Neena; Singh, Arun K.; Sharma, Manish; Karmarkar, Ayan; Chauhan, Ashish</t>
  </si>
  <si>
    <t>2018 6TH EDITION OF INTERNATIONAL CONFERENCE ON WIRELESS NETWORKS &amp; EMBEDDED SYSTEMS (WECON)</t>
  </si>
  <si>
    <t>6th International Conference on Wireless Networks and Embedded Systems (WECON)</t>
  </si>
  <si>
    <t>978-1-5386-7050-7</t>
  </si>
  <si>
    <t>Deshmukh, Sunil K.; Dufosse, Laurent; Chhipa, Hemraj; Saxena, Sanjai; Mahajan, Girish B.; Gupta, Manish Kumar</t>
  </si>
  <si>
    <t>JOURNAL OF FUNGI</t>
  </si>
  <si>
    <t>2309-608X</t>
  </si>
  <si>
    <t>Deshwal, Dinesh; Narwal, Anil Kumar</t>
  </si>
  <si>
    <t>JOURNAL OF MICRO AND NANO-MANUFACTURING</t>
  </si>
  <si>
    <t>ASME</t>
  </si>
  <si>
    <t>2166-0468</t>
  </si>
  <si>
    <t>2166-0476</t>
  </si>
  <si>
    <t>Arya, Sidharth; Aggarwal, Neha; Kumar, Vinay; Rathee, Sunila; Rani, Meenu; Madaan, Neeru; Malik, Garima; Gupta, Rajiv</t>
  </si>
  <si>
    <t>Bhardwaj, Vinay; Kaur, Navdeep; Vashisht, Sahil; Jain, Sushma</t>
  </si>
  <si>
    <t>TRANSACTIONS ON EMERGING TELECOMMUNICATIONS TECHNOLOGIES</t>
  </si>
  <si>
    <t>2161-3915</t>
  </si>
  <si>
    <t>Sharma, Manish; Awasthi, Yogendra Kumar; Singh, Himanshu</t>
  </si>
  <si>
    <t>INTERNATIONAL JOURNAL OF RF AND MICROWAVE COMPUTER-AIDED ENGINEERING</t>
  </si>
  <si>
    <t>1096-4290</t>
  </si>
  <si>
    <t>1099-047X</t>
  </si>
  <si>
    <t>Varma, Geetha V.; Misra, Anil Kumar; Srivastava, Amit</t>
  </si>
  <si>
    <t>INTERNATIONAL JOURNAL OF SUSTAINABLE ENGINEERING</t>
  </si>
  <si>
    <t>1939-7038</t>
  </si>
  <si>
    <t>1939-7046</t>
  </si>
  <si>
    <t>Chauhan (Gonder), Surjeet Singh; Kumar, Naveen; Imdad, Mohammad; Asim, Mohammad</t>
  </si>
  <si>
    <t>OPTIMIZATION</t>
  </si>
  <si>
    <t>0233-1934</t>
  </si>
  <si>
    <t>1029-4945</t>
  </si>
  <si>
    <t>Goyat, Vikas; Ghangas, Gyander; Sirohi, Sachin; Kumar, Ajay; Nain, Jagdeep</t>
  </si>
  <si>
    <t>Idrees, Danish; Kumar, Vijay</t>
  </si>
  <si>
    <t>BIOCHEMICAL AND BIOPHYSICAL RESEARCH COMMUNICATIONS</t>
  </si>
  <si>
    <t>0006-291X</t>
  </si>
  <si>
    <t>1090-2104</t>
  </si>
  <si>
    <t>Selvaraj, Dhivya; Dawar, Rajni; Sivakumar, Pradeep Kumar; Devi, Anita</t>
  </si>
  <si>
    <t>Chauhan, Mohit; Behera, Chittaranjan; Madireddi, Sreenivas; Mandal, Shramana; Khanna, Sunil Kumar</t>
  </si>
  <si>
    <t>MEDICINE SCIENCE AND THE LAW</t>
  </si>
  <si>
    <t>0025-8024</t>
  </si>
  <si>
    <t>2042-1818</t>
  </si>
  <si>
    <t>Kumar, Sarvesh; Tyagi, Vikas Kumar; Kataria, Yoginder Singh</t>
  </si>
  <si>
    <t>A Review of PLS-SEM as Statistical Approach for Business Research</t>
  </si>
  <si>
    <t>Ziarani, Ghodsi Mohammadi; Khademi, Mahdieh; Mohajer, Fatemeh; Yadav, Sangeeta; Tomar, Ravi</t>
  </si>
  <si>
    <t>Recent Advances in the Application of Barbituric Acid Derivatives in Multicompo- nent Reactions</t>
  </si>
  <si>
    <t>Javed, Amaan; Karki, Saurab; Sami, Zeba; Khan, Zuha; Shree, Anagha; Sah, Biki Kumar; Ghosh, Shankhaneel; Saxena, Sara</t>
  </si>
  <si>
    <t>BIOMED RESEARCH INTERNATIONAL</t>
  </si>
  <si>
    <t>2314-6133</t>
  </si>
  <si>
    <t>2314-6141</t>
  </si>
  <si>
    <t>Baloni, Manoj; Sharma, Ram Chhavi; Singh, Hemant; Khan, Bushra; Singh, Manoj K.; Sati, Prakash Chandra; Rawat, Meera; Thakur, Vikas N.; Kumar, Ashok; Kotnala, R. K.</t>
  </si>
  <si>
    <t>Enhanced multiferroic properties and magnetoelectric coupling in Nd modified 0.7BiFeO(3)-0.3PbTiO(3) solid solution</t>
  </si>
  <si>
    <t>Sami, M.; Gannouji, Radouane</t>
  </si>
  <si>
    <t>Spontaneous symmetry breaking in the late Universe and glimpses of the early Universe phase transitions a la baryogenesis</t>
  </si>
  <si>
    <t>INTERNATIONAL JOURNAL OF MODERN PHYSICS D</t>
  </si>
  <si>
    <t>0218-2718</t>
  </si>
  <si>
    <t>1793-6594</t>
  </si>
  <si>
    <t>JOURNAL OF DISCRETE MATHEMATICAL SCIENCES &amp; CRYPTOGRAPHY</t>
  </si>
  <si>
    <t>0972-0529</t>
  </si>
  <si>
    <t>2169-0065</t>
  </si>
  <si>
    <t>Kapoor, Garima; Bhutani, Rubina; Pathak, Dharam Pal; Chauhan, Garima; Kant, Ravi; Grover, Parul; Nagarajan, Kandasamy; Siddiqui, Shadab Ahmad</t>
  </si>
  <si>
    <t>POLYCYCLIC AROMATIC COMPOUNDS</t>
  </si>
  <si>
    <t>1040-6638</t>
  </si>
  <si>
    <t>1563-5333</t>
  </si>
  <si>
    <t>Saini, Nishtha; Hasija, Sonia; Kaur, Prempal; Kaur, Manpreet; Pathania, Vishal; Singh, Ajeet</t>
  </si>
  <si>
    <t>NEPAL OPHTHALMIC SOC</t>
  </si>
  <si>
    <t>2072-6805</t>
  </si>
  <si>
    <t>2091-0320</t>
  </si>
  <si>
    <t>Singh, Varinderpal; Kunal, Rajan; Kaur, Janpriya; Bhatt, Rajan; Kaur, Satwinderjit; Dhillon, Buta Singh; Singh, K. B.; Singh, Shaminder; Sharma, Seema; Singh, Bijay</t>
  </si>
  <si>
    <t>Site-Specific Fertilizer Nitrogen Management in Less and High N Responsive Basmati Rice Varieties Using Newly Developed PAU-Leaf Colour Chart</t>
  </si>
  <si>
    <t>COMMUNICATIONS IN SOIL SCIENCE AND PLANT ANALYSIS</t>
  </si>
  <si>
    <t>0010-3624</t>
  </si>
  <si>
    <t>1532-2416</t>
  </si>
  <si>
    <t>Dasukil, Saubhik; Jena, Ashok Kumar; Boyina, Kiran Kumar; Grover, Supreet; Arora, Geetanjali; Ahmed, Zain Uddin</t>
  </si>
  <si>
    <t>ORAL AND MAXILLOFACIAL SURGERY-HEIDELBERG</t>
  </si>
  <si>
    <t>1865-1550</t>
  </si>
  <si>
    <t>1865-1569</t>
  </si>
  <si>
    <t>Behl, Vishal; Singh, Vinay; Dahiya, Vijay; Kumar, Ajay</t>
  </si>
  <si>
    <t>Effect of copper concentrations on microstructure, residual stress and corrosion behavior of Ni100-x-Cu-x alloy films processed by magnetron co sputtering</t>
  </si>
  <si>
    <t>Kumar, Ajay; Singh, Vinay; Nayak, Sujata; Kumar, Amit; Tyagi, Ankit; Sharma, Anita</t>
  </si>
  <si>
    <t>Raj Lakshmi, R. K. Roshni; Oinam, Elizabeth</t>
  </si>
  <si>
    <t>FRONTIERS IN PSYCHOLOGY</t>
  </si>
  <si>
    <t>1664-1078</t>
  </si>
  <si>
    <t>Choudhury, Ashok; Varshney, Mohit; Sahoo, Bishnupriya; Pamecha, Viniyendra; Sinha, Piyush; Patil, Nilesh Sadashiv; Mohapatra, Nihar; Sharma, Vibhuti; Kumar, Raman</t>
  </si>
  <si>
    <t>Yadav, Pooja; Dabas, Nupur; Phukela, Sumit Singh; Malhotra, Puja; Drall, Shefali; Ritwal, Pankaj Kumar</t>
  </si>
  <si>
    <t>Rao, Nadeem; Nasiruzzaman, Md; Heshamuddin, Md; Shadab, Mohd</t>
  </si>
  <si>
    <t>Approximation Properties by Modified Baskakov-Durrmeyer Operators Based on Shape Parameter-alpha</t>
  </si>
  <si>
    <t>IRANIAN JOURNAL OF SCIENCE AND TECHNOLOGY TRANSACTION A-SCIENCE</t>
  </si>
  <si>
    <t>1028-6276</t>
  </si>
  <si>
    <t>2364-1819</t>
  </si>
  <si>
    <t>Adhikari, Kiran; Choudhury, Sayantan</t>
  </si>
  <si>
    <t>C${\cal C}$osmological K${\cal K}$rylov C${\cal C}$omplexity</t>
  </si>
  <si>
    <t>Sikka, Gitanjali; Yadav, Joginder; Singh, Roop; Pawaria, Sonia</t>
  </si>
  <si>
    <t>Pattern Of Traumatic And Non-Traumatic Spinal Cord Injuries - A Hospital Based Study In Haryana</t>
  </si>
  <si>
    <t>Waziri, Aafrin; Bharti, Charu; Aslam, Mohammed; Jamil, Parween; Mirza, Mohd Aamir; Javed, Md Noushad; Pottoo, Uzma; Ahmadi, Amirhossein; Alam, Md Sabir</t>
  </si>
  <si>
    <t>Yadav, Jaiveer Singh; Dabas, Nupur; Bhargava, Akshay; Malhotra, Puja; Yadav, Bhupender; Sehgal, Manoti</t>
  </si>
  <si>
    <t>Khyalia, Pradeep; Gahlawat, Anu; Jugiani, Himani; Kaur, Manpreet; Laura, Jitender Singh; Nandal, Meenakshi</t>
  </si>
  <si>
    <t>Aggarwal, Vivek; Singla, Mamta; Miglani, Sanjay; Kohli, Santa</t>
  </si>
  <si>
    <t>JOURNAL OF ENDODONTICS</t>
  </si>
  <si>
    <t>ELSEVIER SCIENCE INC</t>
  </si>
  <si>
    <t>0099-2399</t>
  </si>
  <si>
    <t>1878-3554</t>
  </si>
  <si>
    <t>Aggarwal, V.; Singla, M.; Miglani, S.; Kohli, S.; Sharma, V.; Bhasin, S. S.</t>
  </si>
  <si>
    <t>INTERNATIONAL ENDODONTIC JOURNAL</t>
  </si>
  <si>
    <t>0143-2885</t>
  </si>
  <si>
    <t>1365-2591</t>
  </si>
  <si>
    <t>Joshi, Sakshi; Garg, Shalini; Dhindsa, Abhishek</t>
  </si>
  <si>
    <t>1359-1045</t>
  </si>
  <si>
    <t>1461-7021</t>
  </si>
  <si>
    <t>Gupta, Shivangi; Sabharwal, Robin; Nazeer, Jazib; Taneja, Lavina; Choudhury, Basanta Kumar; Sahu, Sudipta</t>
  </si>
  <si>
    <t>Platform Switching Technique and Crestal Bone Loss around the Dental Implants: A systematic review</t>
  </si>
  <si>
    <t>ANNALS OF AFRICAN MEDICINE</t>
  </si>
  <si>
    <t>1596-3519</t>
  </si>
  <si>
    <t>0975-5764</t>
  </si>
  <si>
    <t>Garg, Gulshan Kumar; Goyal, Sunder; Singla, Sham Lal</t>
  </si>
  <si>
    <t>Giant lymphangioma breast - A rare occurrence: Case report and current review</t>
  </si>
  <si>
    <t>CLINICAL CANCER INVESTIGATION JOURNAL</t>
  </si>
  <si>
    <t>2278-0513</t>
  </si>
  <si>
    <t>Kumari, Sneha; Sharma, Priyanka; Panesar, Sanjeet; Chandrawanshi, Lalit; Yadav, Geeta; Jugal, Kishore</t>
  </si>
  <si>
    <t>INDIAN JOURNAL OF OCCUPATIONAL AND ENVIRONMENTAL MEDICINE</t>
  </si>
  <si>
    <t>0973-2284</t>
  </si>
  <si>
    <t>1998-3670</t>
  </si>
  <si>
    <t>Aggarwal, Vivek; Singla, Mamta</t>
  </si>
  <si>
    <t>AUSTRALIAN ENDODONTIC JOURNAL</t>
  </si>
  <si>
    <t>1329-1947</t>
  </si>
  <si>
    <t>1747-4477</t>
  </si>
  <si>
    <t>Bendi, Anjaneyulu; Rao, G. B. Dharma; Sharma, Nutan; Singh, Manoj P.</t>
  </si>
  <si>
    <t>CoFe2O4/Cu(OH)(2) Nanocomposite: Expeditious and magnetically recoverable heterogeneous catalyst for the four component Biginelli/transesterification reaction and their DFT studies</t>
  </si>
  <si>
    <t>Puja, Jindal; Arun, Jindal; Rajesh, Ranjan; Singh, Meenakshi; Puja, Paul; Bhise, P. N.</t>
  </si>
  <si>
    <t>Comparative Study of Intraocular Pressure and Haemodynamic Responses to Laryngeal Mask Airway and Endotracheal Tube</t>
  </si>
  <si>
    <t>Dabra, Vivek; Bala, Anju; Kumari, Saru</t>
  </si>
  <si>
    <t>JOURNAL OF INFORMATION SECURITY AND APPLICATIONS</t>
  </si>
  <si>
    <t>2214-2126</t>
  </si>
  <si>
    <t>2214-2134</t>
  </si>
  <si>
    <t>TELECOMMUNICATION SYSTEMS</t>
  </si>
  <si>
    <t>1018-4864</t>
  </si>
  <si>
    <t>1572-9451</t>
  </si>
  <si>
    <t>Kumar, Ajay; Gulati, Vishal; Kumar, Parveen; Singh, Hari</t>
  </si>
  <si>
    <t>JOURNAL OF THE BRAZILIAN SOCIETY OF MECHANICAL SCIENCES AND ENGINEERING</t>
  </si>
  <si>
    <t>1678-5878</t>
  </si>
  <si>
    <t>1806-3691</t>
  </si>
  <si>
    <t>Budakoti, Akansha; Khanna, Kaveri Surya; Choudhary, Anuridhi</t>
  </si>
  <si>
    <t>Adenomatoid Odontogenic Tumor-A Rare Case Report of Two Third Tumor</t>
  </si>
  <si>
    <t>Singh, Baljit; Divatia, Jigeeshu, V; Samantaray, Aloka; Malhotra, Naveen; Kulkarni, Sadhana Sudhir</t>
  </si>
  <si>
    <t>Huang, Zoufang; Sharma, Mohit; Dave, Aparna; Yang, Yuqi; Chen, Zhe-Sheng; Radhakrishnan, Raghu</t>
  </si>
  <si>
    <t>FRONTIERS IN PHARMACOLOGY</t>
  </si>
  <si>
    <t>1663-9812</t>
  </si>
  <si>
    <t>ORIENTAL INSECTS</t>
  </si>
  <si>
    <t>0030-5316</t>
  </si>
  <si>
    <t>2157-8745</t>
  </si>
  <si>
    <t>Mehrotra, Gayatri; Bhoosreddy, Ajay; Bhoosreddy, Seema; Bhadage, Chetan; Sharma, Komal; Shah, Karan</t>
  </si>
  <si>
    <t>Shekhar, Chandra; Kumar, Neeraj; Gupta, Amit; Kumar, Amit; Varshney, Shreekant</t>
  </si>
  <si>
    <t>RELIABILITY ENGINEERING &amp; SYSTEM SAFETY</t>
  </si>
  <si>
    <t>0951-8320</t>
  </si>
  <si>
    <t>1879-0836</t>
  </si>
  <si>
    <t>Sehrawat, Hitesh; Kumar, Neeraj; Sood, Damini; Kumar, Loveneesh; Tomar, Ravi; Chandra, Ramesh</t>
  </si>
  <si>
    <t>JOURNAL OF MOLECULAR LIQUIDS</t>
  </si>
  <si>
    <t>0167-7322</t>
  </si>
  <si>
    <t>1873-3166</t>
  </si>
  <si>
    <t>INTERNATIONAL JOURNAL OF ELECTRONICS</t>
  </si>
  <si>
    <t>0020-7217</t>
  </si>
  <si>
    <t>1362-3060</t>
  </si>
  <si>
    <t>Bhasin, Himani; Sharma, Suvasini</t>
  </si>
  <si>
    <t>Aggarwal, V.; Singla, M.; Bhasin, S. S.</t>
  </si>
  <si>
    <t>Ganjoo, Shikhar; Vasani, Resham</t>
  </si>
  <si>
    <t>Atypical Manifestations of Genital Dermatophytosis in a Male Toddler</t>
  </si>
  <si>
    <t>Rawre, Jyoti; Dhawan, Benu; Khanna, Neena; Sreenivas, Vishnubhatla; Broor, Shobha; Chaudhry, Rama</t>
  </si>
  <si>
    <t>0971-5916</t>
  </si>
  <si>
    <t>Choudhury, Sayantan; Panda, Sudhakar; Pandey, Nilesh; Roy, Abhishek</t>
  </si>
  <si>
    <t>Thakkar, Shalini; Dumee, Ludovic F.; Gupta, Manish; Singh, Braj Raj; Yang, Wenrong</t>
  </si>
  <si>
    <t>WATER RESEARCH</t>
  </si>
  <si>
    <t>0043-1354</t>
  </si>
  <si>
    <t>Dasukil, Saubhik; Verma, Shiwangi; Routray, Samapika; Arora, Geetanjali; Boyina, Kiran Kumar</t>
  </si>
  <si>
    <t>INDIAN JOURNAL OF PHARMACOLOGY</t>
  </si>
  <si>
    <t>0253-7613</t>
  </si>
  <si>
    <t>1998-3751</t>
  </si>
  <si>
    <t>Acharo, Sonu; Ullah, Ashraf; Godhi, Brinda Suhas; Setya, Gaurav; Phukela, Sumit Singh; Singh, Bismay</t>
  </si>
  <si>
    <t>Ganjoo, Anil; Ganjoo, Shikhar; Das, Anupam</t>
  </si>
  <si>
    <t>1396-0296</t>
  </si>
  <si>
    <t>1529-8019</t>
  </si>
  <si>
    <t>Malhotra, Vijay Laxmy; Singh, Virendra; Rao, J. K. Dayashankara; Yadav, Sunil; Gupta, Pranav; Shyam, Radhey; Kirti, Shruti</t>
  </si>
  <si>
    <t>JOURNAL OF THE KOREAN ASSOCIATION OF ORAL AND MAXILLOFACIAL SURGEONS</t>
  </si>
  <si>
    <t>KOREAN ACAD ORAL &amp; MAXILLOFACIAL SURGERY</t>
  </si>
  <si>
    <t>2234-7550</t>
  </si>
  <si>
    <t>2234-5930</t>
  </si>
  <si>
    <t>Himani; Kumar, Raman; Ansari, Jamal Akhtar; Mahdi, Abbas Ali; Sharma, Dilutpal; Karunanand, Busi; Datta, Sudip Kumar</t>
  </si>
  <si>
    <t>Kaur, Avneet; Bhalla, Vijay; Salahuddin, Mohammed; Rahman, Syed O.; Pottoo, Faheem H.</t>
  </si>
  <si>
    <t>Jishnu, Padacherri Vethil; Shenoy, Sangeetha U.; Sharma, Mohit; Chopra, Aditi; Radhakrishnan, Raghu</t>
  </si>
  <si>
    <t>ORAL DISEASES</t>
  </si>
  <si>
    <t>1354-523X</t>
  </si>
  <si>
    <t>1601-0825</t>
  </si>
  <si>
    <t>Kalia, Gaurav; Sharma, Ankit; Babbar, Atul</t>
  </si>
  <si>
    <t>International Conference on Advances in Materials and Mechanical Engineering. (ICAMME)</t>
  </si>
  <si>
    <t>Puskar, Preeti; Sengupta, Trina; Sharma, Binney; Nath, Sriji S.; Mallick, Hrudananda; Akhtar, Nasreen</t>
  </si>
  <si>
    <t>PHYSIOLOGY &amp; BEHAVIOR</t>
  </si>
  <si>
    <t>0031-9384</t>
  </si>
  <si>
    <t>1873-507X</t>
  </si>
  <si>
    <t>Khan, Arzoo; Khan, Zainy; Bhati, Pooja; Hussain, M. Ejaz</t>
  </si>
  <si>
    <t>JOURNAL OF CHIROPRACTIC MEDICINE</t>
  </si>
  <si>
    <t>ELSEVIER INC</t>
  </si>
  <si>
    <t>0899-3467</t>
  </si>
  <si>
    <t>1556-3715</t>
  </si>
  <si>
    <t>Zaki, S.; Moiz, J. A.; Bhati, P.; Menon, G. R.</t>
  </si>
  <si>
    <t>Chandra, Ramesh; Tomar, Ravi</t>
  </si>
  <si>
    <t>Organic Transformation Using Heterogeneous Catalysts</t>
  </si>
  <si>
    <t>Vohra, Puneeta; Verma, Rajnish Kumar; Mongia, Jeswin Singh; Kumar, Pratiksha; Sukhija, Hemani; Singh, Richa; Tiwari, Heena</t>
  </si>
  <si>
    <t>Aggarwal, K.; Akhtar, N.; Mallick, H.</t>
  </si>
  <si>
    <t>SLEEP QUALITY MEDIATES THE RELATIONSHIP BETWEEN RISK OF OBSTRUCTIVE SLEEP APNEA AND ACUTE STRESS IN YOUNG ADULTS</t>
  </si>
  <si>
    <t>JOURNAL OF PHYSIOLOGY AND PHARMACOLOGY</t>
  </si>
  <si>
    <t>POLISH PHYSIOLOGICAL SOC</t>
  </si>
  <si>
    <t>0867-5910</t>
  </si>
  <si>
    <t>Vashisht, Sahil; Jain, Sushma; Aujla, Gagangeet Singh</t>
  </si>
  <si>
    <t>COMPUTER COMMUNICATIONS</t>
  </si>
  <si>
    <t>0140-3664</t>
  </si>
  <si>
    <t>1873-703X</t>
  </si>
  <si>
    <t>Arya, Sugandha; Pilania, Ashish; Kumar, Jitender</t>
  </si>
  <si>
    <t>Prevalence of Stafne's Cyst - A retrospective analysis of 18,040 Orthopantomographs in Western India</t>
  </si>
  <si>
    <t>Faheem, Abdul; Tyagi, Ankit; Hasan, Faisal; Khan, Abid Ali; Murtaza, Qasim; Saxena, Kuldeep K.</t>
  </si>
  <si>
    <t>ADVANCES IN MATERIALS AND PROCESSING TECHNOLOGIES</t>
  </si>
  <si>
    <t>2374-068X</t>
  </si>
  <si>
    <t>2374-0698</t>
  </si>
  <si>
    <t>Adil, Shahnawaz A.; Gangopadhyay, Mayukh R.; Sami, M.; Sharma, Mohit K.</t>
  </si>
  <si>
    <t>Kaur, Suminder; Saini, Vineeta; Dalal, Ritika</t>
  </si>
  <si>
    <t>FORENSIC SCIENCE INTERNATIONAL</t>
  </si>
  <si>
    <t>0379-0738</t>
  </si>
  <si>
    <t>1872-6283</t>
  </si>
  <si>
    <t>Vohra, Puneeta; Jamatia, Kahamnuk; Subhada, B.; Tiwari, Rahul Vinay Chandra; Althaf, Nabeel M. S.; Jain, Chayan</t>
  </si>
  <si>
    <t>Anunciacao, Luis; Squires, Jane; Landeira-Fernandez, J.; Singh, Ajay</t>
  </si>
  <si>
    <t>Faheem, Abdul; Tyagi, Ankit; Pandey, S. M.; Hasan, Faisal; Murtaza, Qasim</t>
  </si>
  <si>
    <t>AUSTRALIAN JOURNAL OF MECHANICAL ENGINEERING</t>
  </si>
  <si>
    <t>1448-4846</t>
  </si>
  <si>
    <t>2204-2253</t>
  </si>
  <si>
    <t>Dave, Aparna; Arora, Manpreet; Saluja, Pulin; Singhal, Ishita; Singh, Priyanka</t>
  </si>
  <si>
    <t>An Insight into Pyogenic Granuloma with Ossification: Exploring a Unique Association</t>
  </si>
  <si>
    <t>Ibrahim, Abdallah Mohammad; Chauhan, Lalita; Bhardwaj, Aditi; Sharma, Anjali; Fayaz, Faizana; Kumar, Bhumika; Alhashmi, Mohamed; AlHajri, Noora; Alam, Md Sabir; Pottoo, Faheem Hyder</t>
  </si>
  <si>
    <t>BIOMEDICINES</t>
  </si>
  <si>
    <t>2227-9059</t>
  </si>
  <si>
    <t>Raj, Seema; Manchanda, Romila; Bhandari, Meena; Alam, Md. Sabir</t>
  </si>
  <si>
    <t>Walia, Vaibhav; Kaushik, Deepak; Mittal, Vineet; Kumar, Kuldeep; Verma, Ravinder; Parashar, Jatin; Akter, Rokeya; Rahman, Md Habibur; Bhatia, Saurabh; Al-Harrasi, Ahmed; Karthika, Chenmala; Bhattacharya, Tanima; Chopra, Hitesh; Ashraf, Ghulam Md</t>
  </si>
  <si>
    <t>0893-7648</t>
  </si>
  <si>
    <t>1559-1182</t>
  </si>
  <si>
    <t>Sharma, Pankaj; Sharma, Nutan; Kashyap, Gunjan; Bhagat, Sunita</t>
  </si>
  <si>
    <t>SYNLETT</t>
  </si>
  <si>
    <t>0936-5214</t>
  </si>
  <si>
    <t>1437-2096</t>
  </si>
  <si>
    <t>Gilotra, Manavi; Pareek, Sarla; Mittal, Mandeep; Dhaka, Vinti</t>
  </si>
  <si>
    <t>Effect of Carbon Emission and Human Errors on a Two-Echelon Supply Chain under Permissible Delay in Payments</t>
  </si>
  <si>
    <t>INTERNATIONAL JOURNAL OF MATHEMATICAL ENGINEERING AND MANAGEMENT SCIENCES</t>
  </si>
  <si>
    <t>INT JOURNAL MATHEMATICAL ENGINEERING &amp; MANAGEMENT SCIENCES-IJMEMS</t>
  </si>
  <si>
    <t>2455-7749</t>
  </si>
  <si>
    <t>Rohilla, Suman; Singh, Mahaveer; Alzarea, Sami I.; Almalki, Waleed Hassan; Al-Abbasi, Fahad A.; Kazmi, Imran; Afzal, Obaid; Altamimi, Abdulmalik Saleh Alfawaz; Singh, Sachin Kumar; Chellappan, Dinesh Kumar; Dua, Kamal; Gupta, Gaurav</t>
  </si>
  <si>
    <t>Recent Developments and Challenges in Molecular-Targeted Therapy of Non-Small-Cell Lung Cancer</t>
  </si>
  <si>
    <t>JOURNAL OF ENVIRONMENTAL PATHOLOGY TOXICOLOGY AND ONCOLOGY</t>
  </si>
  <si>
    <t>0731-8898</t>
  </si>
  <si>
    <t>2162-6537</t>
  </si>
  <si>
    <t>Pawar, Madhura; Thapak, Gourav; Ananya, B.; Agrawal, Nikita; Meena, Shakti Singh; Agarwal, Rolly S.</t>
  </si>
  <si>
    <t>COMPARATIVE EVALUATION OF CALCIUM RELEASE OF THE APICAL PLUGS FORMED BY MINERAL TRIOXIDE AGGREGATE, BIODENTINE, AND ENDOSEQUENCE ROOT REPAIR MATERIAL WITH AND WITHOUT 2% TRIPLE ANTIBIOTIC POWDER: AN IN VITRO STUDY</t>
  </si>
  <si>
    <t>Asim, Mohammad; Imdad, Mohammad; Shukla, Satish</t>
  </si>
  <si>
    <t>AFRIKA MATEMATIKA</t>
  </si>
  <si>
    <t>1012-9405</t>
  </si>
  <si>
    <t>2190-7668</t>
  </si>
  <si>
    <t>Verma, Priyanka; Kumar, Nitesh; Nagpal, Suman</t>
  </si>
  <si>
    <t>Development and validation of Hand-held device for the rapid detection of Metformin in biological samples: A forensic application</t>
  </si>
  <si>
    <t>CHEMICAL BIOLOGY LETTERS</t>
  </si>
  <si>
    <t>ScienceIn Publications</t>
  </si>
  <si>
    <t>2347-9825</t>
  </si>
  <si>
    <t>Lata, Sneh; Pokhriyal, Sushant; Singh, Dinesh</t>
  </si>
  <si>
    <t>JOURNAL OF MATHEMATICAL ANALYSIS AND APPLICATIONS</t>
  </si>
  <si>
    <t>0022-247X</t>
  </si>
  <si>
    <t>1096-0813</t>
  </si>
  <si>
    <t>Jain, Neetu; Garg, Shalini; Dhindsa, Abhishek; Joshi, Sakshi; Khatria, Harjoy</t>
  </si>
  <si>
    <t>PEDIATRIC DENTAL JOURNAL</t>
  </si>
  <si>
    <t>0917-2394</t>
  </si>
  <si>
    <t>1880-3997</t>
  </si>
  <si>
    <t>Visualization of Gubernacular Tract of Transmigrated Canine on CBCT</t>
  </si>
  <si>
    <t>Dar, Aehsan Ahmad; Deb, Sibnath; Malik, Manzoor Hassan; Khan, Waheeda; Haroon, Ayesha Parveen; Ahsan, Amra; Jahan, Farhat; Sumaiya, Bushra; Bhat, Shaheen Yawar; Dhamodharan, M.; Qasim, Mohamad</t>
  </si>
  <si>
    <t>CHILD ABUSE &amp; NEGLECT</t>
  </si>
  <si>
    <t>0145-2134</t>
  </si>
  <si>
    <t>1873-7757</t>
  </si>
  <si>
    <t>Patil, Vaishali M.; Masand, Neeraj; Verma, Saroj; Masand, Vijay</t>
  </si>
  <si>
    <t>CHEMICAL BIOLOGY &amp; DRUG DESIGN</t>
  </si>
  <si>
    <t>1747-0277</t>
  </si>
  <si>
    <t>1747-0285</t>
  </si>
  <si>
    <t>Chaudhry, Astha; Saluja, Pulin; Manjunath, Muniraju</t>
  </si>
  <si>
    <t>1658-3612</t>
  </si>
  <si>
    <t>Verma, Himanshu; Shah, Jyoti; Singh, Apurva; Singh, Shakshi; Sharma, Bhawna; Shukla, Bhanu</t>
  </si>
  <si>
    <t>Audiological, Phonatory and Cardiac Correlates of Individuals Exposed to Low-Frequency Noise or at Risk of Vibroacoustic Disease</t>
  </si>
  <si>
    <t>Jha, Sheetal; Malviya, Rishabha; Fuloria, Shivkanya; Sundram, Sonali; Subramaniyan, Vetriselvan; Sekar, Mahendran; Sharma, Pradeep Kumar; Chakravarthi, Srikumar; Wu, Yuan Seng; Mishra, Neelesh; Meenakshi, Dhanalekshmi Unnikrishnan; Bhalla, Vijay; Djearamane, Sinouvassane; Fuloria, Neeraj Kumar</t>
  </si>
  <si>
    <t>POLYMERS</t>
  </si>
  <si>
    <t>2073-4360</t>
  </si>
  <si>
    <t>Sobti, Geetika; Chaudhry, Astha; Thanvi, Jaishree; Gaurav, Isha; Shekhawat, Chandni; Banerjee, Debopriya; Likhyani, Lalit Kumar; Soni, Sugandhi</t>
  </si>
  <si>
    <t>Arya, Varun; Malhotra, Vijay Laxmy; Rao, J. K. Dayashankara; Kirti, Shruti; Malhotra, Siddharth; Sharma, Radhey Shyam</t>
  </si>
  <si>
    <t>Aggarwal, Vivek; Singla, Mamta; Saatchi, Masoud; Hasija, Mukesh</t>
  </si>
  <si>
    <t>ACTA ODONTOLOGICA SCANDINAVICA</t>
  </si>
  <si>
    <t>0001-6357</t>
  </si>
  <si>
    <t>1502-3850</t>
  </si>
  <si>
    <t>Vyas, Tarun; Khanna, Shilpa; Vadlamudi, Abhaya; Bagga, Simerpreet; Gulia, Sunil; Marripudi, Monika</t>
  </si>
  <si>
    <t>Arora, Simran; Pacif, S. K. J.; Parida, Abhishek; Sahoo, P. K.</t>
  </si>
  <si>
    <t>Bulk viscous matter and the cosmic acceleration of the universe in f (Q, T) gravity</t>
  </si>
  <si>
    <t>JOURNAL OF HIGH ENERGY ASTROPHYSICS</t>
  </si>
  <si>
    <t>2214-4048</t>
  </si>
  <si>
    <t>2214-4056</t>
  </si>
  <si>
    <t>Rahman, Majid; Ahmad, Irshad; Hussain, Mohd Ejaz</t>
  </si>
  <si>
    <t>Khan, Zoya; Ahmad, Irshad; Hussain, Mohd Ejaz</t>
  </si>
  <si>
    <t>Shashikant, Meghna; Bains, Aarti; Chawla, Prince; Sharma, Minaxi; Kaushik, Ravinder; Kandi, Sridhar; Kuhad, Ramesh Chander</t>
  </si>
  <si>
    <t>INTERNATIONAL JOURNAL OF FOOD MICROBIOLOGY</t>
  </si>
  <si>
    <t>0168-1605</t>
  </si>
  <si>
    <t>1879-3460</t>
  </si>
  <si>
    <t>Gupta, Yachana; Pandey, Chandra Mouli; Ghrera, Aditya Sharma</t>
  </si>
  <si>
    <t>MICROCHIMICA ACTA</t>
  </si>
  <si>
    <t>SPRINGER WIEN</t>
  </si>
  <si>
    <t>0026-3672</t>
  </si>
  <si>
    <t>1436-5073</t>
  </si>
  <si>
    <t>Kaushik, Aryen; Bhatnagar, Anurag; Kaur, Taranjeet</t>
  </si>
  <si>
    <t>Kumar, Niraj; Vasudeva, Vibha; Yadav, Siddharth; Prasad, Vishnu; Patel, Samarth</t>
  </si>
  <si>
    <t>AFRICAN JOURNAL OF UROLOGY</t>
  </si>
  <si>
    <t>1110-5704</t>
  </si>
  <si>
    <t>1961-9987</t>
  </si>
  <si>
    <t>Marigoudar, Jyoti Bharamgoud; Sarkar, Diptendu; Yuguda, Yakubu Magaji; Abutayeh, Reem Fawaz; Kaur, Avneet; Pati, Ankita; Mitra, Disha; Ghosh, Animikha; Banerjee, Debashis; Borah, Sudarshana; Barman, Kamallochan; Das, Bhanita; Khairnar, Shubham Jagdish; Sehercehajic, Emir; Kumar, Shivam</t>
  </si>
  <si>
    <t>MEDICAL ONCOLOGY</t>
  </si>
  <si>
    <t>HUMANA PRESS INC</t>
  </si>
  <si>
    <t>1357-0560</t>
  </si>
  <si>
    <t>1559-131X</t>
  </si>
  <si>
    <t>Duggal, Isha; Sidhu, Maninder Singh; Chawla, Anoop; Dabas, Ashish; Dhimole, Vivek Kumar</t>
  </si>
  <si>
    <t>INTERNATIONAL ORTHODONTICS</t>
  </si>
  <si>
    <t>ELSEVIER MASSON SAS EDITEUR</t>
  </si>
  <si>
    <t>1761-7227</t>
  </si>
  <si>
    <t>1879-680X</t>
  </si>
  <si>
    <t>Anjaneyulu, B.; Rao, G. B. Dharma; Bajaj, Tanima</t>
  </si>
  <si>
    <t>Sarode, Sachin C.; Sharma, Nilesh Kumar; Sarode, Gargi; Sharma, Mohit; Radhakrishnan, Raghu</t>
  </si>
  <si>
    <t>Vohra, Puneeta; Rahman, Md Siraj Ur; Subhada, B.; Tiwari, Rahul Vinay Chandra; Althaf, Nabeel M. S.; Gahlawat, Monika</t>
  </si>
  <si>
    <t>Shekhar, Chandra; Varshney, Shreekant; Kumar, Amit</t>
  </si>
  <si>
    <t>QUALITY TECHNOLOGY AND QUANTITATIVE MANAGEMENT</t>
  </si>
  <si>
    <t>1684-3703</t>
  </si>
  <si>
    <t>1811-4857</t>
  </si>
  <si>
    <t>Kumar, Loveneesh; Verma, Nishant; Sehrawat, Hitesh; Tomar, Ravi; Kumar, Rupesh; Chandra, Ramesh</t>
  </si>
  <si>
    <t>Dhawan, Vikas; Debnath, Kishore; Singh, Inderdeep; Singh, Sehijpal</t>
  </si>
  <si>
    <t>INDIAN JOURNAL OF ENGINEERING AND MATERIALS SCIENCES</t>
  </si>
  <si>
    <t>0971-4588</t>
  </si>
  <si>
    <t>0975-1017</t>
  </si>
  <si>
    <t>Raiz, Mohd; Kumar, Amit; Mishra, Vishnu Narayan; Rao, Nadeem</t>
  </si>
  <si>
    <t>Singh, Jai Inder Preet; Singh, Sehijpal; Dhawan, Vikas; Gulati, Piyush</t>
  </si>
  <si>
    <t>POLYMERS &amp; POLYMER COMPOSITES</t>
  </si>
  <si>
    <t>0967-3911</t>
  </si>
  <si>
    <t>1478-2391</t>
  </si>
  <si>
    <t>Walia, Vaibhav; Kaushik, Deepak; Mittal, Vineet; Kumar, Kuldeep; Verma, Ravinder; Parashar, Jatin; Akter, Rokeya; Rahman, Md. Habibur; Bhatia, Saurabh; Al-Harrasi, Ahmed; Karthika, Chenmala; Bhattacharya, Tanima; Chopra, Hitesh; Ashraf, Ghulam Md</t>
  </si>
  <si>
    <t>Delineation of Neuroprotective Effects and Possible Benefits of AntioxidantsTherapy for the Treatment of Alzheimer's Diseases by Targeting Mitochondrial-Derived Reactive Oxygen Species: Bench to Bedside (Nov, 10.1007/s12035-021-02617-1, 2021)</t>
  </si>
  <si>
    <t>Correction</t>
  </si>
  <si>
    <t>Ahmad, Irshad; Verma, Shalini; Noohu, Majumi M.; Hussain, Mohd Ejaz</t>
  </si>
  <si>
    <t>SOMATOSENSORY AND MOTOR RESEARCH</t>
  </si>
  <si>
    <t>0899-0220</t>
  </si>
  <si>
    <t>1369-1651</t>
  </si>
  <si>
    <t>Sheena; Mary, B. Bency; Aswin, V. A.; Suprent, Ambethkar</t>
  </si>
  <si>
    <t>Arya, Sugandha; Pilania, Ashish; Kumar, Jitender; Talnia, Sanjay</t>
  </si>
  <si>
    <t>Sharma, Kapil; Jain, Avinash; Goyal, Vipin; Goel, Nikhil; Takhar, Rajendra; Singh, Vikram; Aujayeb, Avinash; Samaria, J. K.</t>
  </si>
  <si>
    <t>Depression and Physical Activity Impairment in COPD Subjects</t>
  </si>
  <si>
    <t>Kumar, Ajay; Gulati, Vishal</t>
  </si>
  <si>
    <t>Samuthira Pandi, V.; Singh, Mehtab; Grover, Amit; Malhotra, Jyoteesh; Singh, Sandeep</t>
  </si>
  <si>
    <t>Aseem, Anam; Chaudhry, Neera; Hussain, Mohammed Ejaz</t>
  </si>
  <si>
    <t>SLEEP SCIENCE</t>
  </si>
  <si>
    <t>BRAZILIAN ASSOC SLEEP</t>
  </si>
  <si>
    <t>1984-0659</t>
  </si>
  <si>
    <t>1984-0063</t>
  </si>
  <si>
    <t>Kumar, Ajay; Gulati, Vishal; Kumar, Parveen; Singh, Hari; Singh, Vinay; Kumar, Sanjay; Haleem, Abid</t>
  </si>
  <si>
    <t>Optimal and Sensitivity Analysis of Vacation Queueing System withF-Policy and Vacation Interruption</t>
  </si>
  <si>
    <t>ARABIAN JOURNAL FOR SCIENCE AND ENGINEERING</t>
  </si>
  <si>
    <t>2193-567X</t>
  </si>
  <si>
    <t>2191-4281</t>
  </si>
  <si>
    <t>Asim, Mohammad; George, Reny; Imdad, Mohammad</t>
  </si>
  <si>
    <t>Suzuki type multivalued contractions in C*-algebra valued metric spaces with an application</t>
  </si>
  <si>
    <t>AIMS MATHEMATICS</t>
  </si>
  <si>
    <t>2473-6988</t>
  </si>
  <si>
    <t>SYNTHETIC COMMUNICATIONS</t>
  </si>
  <si>
    <t>0039-7911</t>
  </si>
  <si>
    <t>1532-2432</t>
  </si>
  <si>
    <t>Behera, Chittaranjan; Chauhan, Mohit; Sikary, Asit Kumar</t>
  </si>
  <si>
    <t>AMERICAN JOURNAL OF FORENSIC MEDICINE AND PATHOLOGY</t>
  </si>
  <si>
    <t>0195-7910</t>
  </si>
  <si>
    <t>1533-404X</t>
  </si>
  <si>
    <t>Jain, Shikha; Kaur, Navneet; Verma, Sahil; Kavita; Hosen, A. S. M. Sanwar; Sehgal, Satbir S.</t>
  </si>
  <si>
    <t>ELECTRONICS</t>
  </si>
  <si>
    <t>2079-9292</t>
  </si>
  <si>
    <t>Das, Manoja Kumar; Chaudhary, Chetna; Mohapatra, Sadhu Charan; Srivastava, Vinod Kumar; Khalique, Najam; Kaushal, Santosh Kumar; Khanna, Rajesh; Chatterji, Surojit</t>
  </si>
  <si>
    <t>INDIAN JOURNAL OF COMMUNITY MEDICINE</t>
  </si>
  <si>
    <t>0970-0218</t>
  </si>
  <si>
    <t>1998-3581</t>
  </si>
  <si>
    <t>Harikrishnan, Pandurangan; Magesh, Varadaraju</t>
  </si>
  <si>
    <t>PROCEEDINGS OF THE INSTITUTION OF MECHANICAL ENGINEERS PART H-JOURNAL OF ENGINEERING IN MEDICINE</t>
  </si>
  <si>
    <t>0954-4119</t>
  </si>
  <si>
    <t>2041-3033</t>
  </si>
  <si>
    <t>Tian, Yebing; Tian, Chengjin; Han, Jinguo; Babbar, Atul; Liu, Bing</t>
  </si>
  <si>
    <t>INTERNATIONAL JOURNAL OF ADVANCED MANUFACTURING TECHNOLOGY</t>
  </si>
  <si>
    <t>SPRINGER LONDON LTD</t>
  </si>
  <si>
    <t>0268-3768</t>
  </si>
  <si>
    <t>1433-3015</t>
  </si>
  <si>
    <t>Singh, Saurabh; Mukherjee, Arpan; Jaiswal, Durgesh Kumar; de Araujo Pereira, Arthur Prudencio; Prasad, Ram; Sharma, Minaxi; Kuhad, Ramesh Chander; Shukla, Amritesh Chandra; Verma, Jay Prakash</t>
  </si>
  <si>
    <t>SCIENCE OF THE TOTAL ENVIRONMENT</t>
  </si>
  <si>
    <t>0048-9697</t>
  </si>
  <si>
    <t>1879-1026</t>
  </si>
  <si>
    <t>Rao, Nadeem; Wafi, Abdul; Deepmala</t>
  </si>
  <si>
    <t>Szasz-Type Operators which Preserves e(0) and e(2)</t>
  </si>
  <si>
    <t>Aggarwal, Vivek; Singla, Mamta; Saatchi, Masoud; Gupta, Alpa; Hasija, Mukesh; Meena, Babita; Kumar, Umesh</t>
  </si>
  <si>
    <t>Purakayastha, Debjani Ram; Vishnubhatla, Sreenivas; Rai, Sanjay Kumar; Broor, Sobha; Krishnan, Anand</t>
  </si>
  <si>
    <t>JOURNAL OF TROPICAL PEDIATRICS</t>
  </si>
  <si>
    <t>0142-6338</t>
  </si>
  <si>
    <t>1465-3664</t>
  </si>
  <si>
    <t>Jain, Sakshi; Bhasin, Himani; Romani, Marta; Valente, Enza Maria; Sharma, Suvasini</t>
  </si>
  <si>
    <t>JOURNAL OF PEDIATRIC NEUROSCIENCES</t>
  </si>
  <si>
    <t>1817-1745</t>
  </si>
  <si>
    <t>1998-3948</t>
  </si>
  <si>
    <t>Singh, Vinay; Gupta, Munish; Kumar, Ajay; Luthra, Sunil; Kumar, Ashwini</t>
  </si>
  <si>
    <t>Experimental Investigations of Thermophysical Properties and Convective Heat Transfer of Al2O3 and CuO Nanofluids in a Copper Tube: Proposing New Correlations</t>
  </si>
  <si>
    <t>BIOINTERFACE RESEARCH IN APPLIED CHEMISTRY</t>
  </si>
  <si>
    <t>AMG TRANSCEND ASSOC</t>
  </si>
  <si>
    <t>2069-5837</t>
  </si>
  <si>
    <t>Sateesh, M.; Soni, V. K.; Raju, P. V. S.; Mor, Vikram</t>
  </si>
  <si>
    <t>ATMOSPHERIC POLLUTION RESEARCH</t>
  </si>
  <si>
    <t>TURKISH NATL COMMITTEE AIR POLLUTION RES &amp; CONTROL-TUNCAP</t>
  </si>
  <si>
    <t>1309-1042</t>
  </si>
  <si>
    <t>Sharma, Rajan; Sharda, Sunanda; Aly, K. A.; Dahshan, A.; Sharma, Pankaj</t>
  </si>
  <si>
    <t>Nanocrystallization and optical properties of quaternary Sn-Se-Bi-Te chalcogenide thin films</t>
  </si>
  <si>
    <t>Sharda, Sunanda; Sharma, Ekta; Aly, K. A.; Dahshan, A.; Sharma, Pankaj</t>
  </si>
  <si>
    <t>Thermo-induced changes in the optical linearity and nonlinearity of Dy doped (GeSe2)(80)(Sb2Se3)(20) thin films</t>
  </si>
  <si>
    <t>OPTICAL AND QUANTUM ELECTRONICS</t>
  </si>
  <si>
    <t>0306-8919</t>
  </si>
  <si>
    <t>1572-817X</t>
  </si>
  <si>
    <t>Mustafa, Nur Hanisah; Sekar, Mahendran; Fuloria, Shivkanya; Begum, M. Yasmin; Gan, Siew Hua; Rani, Nur Najihah Izzati Mat; Ravi, Subban; Chidambaram, Kumarappan; Subramaniyan, Vetriselvan; Sathasivam, Kathiresan, V; Jeyabalan, Srikanth; Uthirapathy, Subasini; Ponnusankar, Sivasankaran; Lum, Pei Teng; Bhalla, Vijay; Fuloria, Neeraj Kumar</t>
  </si>
  <si>
    <t>Singh, Vinay; Kumar, Ajay; Alam, Mahmood; Kumar, Ashwini; Kumar, Parveen; Goyat, Vikas</t>
  </si>
  <si>
    <t>3rd International Conference on Recent Advances in Materials and Manufacturing (ICRAMM)</t>
  </si>
  <si>
    <t>Koval, Kathryn W.; Lindquist, Benjamin; Gennosa, Christine; Mahadevan, Aditya; Niknam, Kian; Patil, Sanket; Rao, G. V. Ramana; Strehlow, Matthew C.; Newberry, Jennifer A.</t>
  </si>
  <si>
    <t>Mitra, Sayani; Mondal, Aftab Hossain; Mukhopadhyay, Kasturi</t>
  </si>
  <si>
    <t>0959-3993</t>
  </si>
  <si>
    <t>1573-0972</t>
  </si>
  <si>
    <t>Boadh, Rahul; Aarya, Deo Datta; Dahiya, Mamta; Rathee, Rakesh; Rathee, Sarita; Kumar, Ajay; Jain, Sarika; Rajoria, Yogendra Kumar</t>
  </si>
  <si>
    <t>Dewaker, Varun; Srivastava, Pratik Narain; Verma, Saroj; Srivastava, Ajay K.; Prabhakar, Yenamandra S.</t>
  </si>
  <si>
    <t>JOURNAL OF BIOMOLECULAR STRUCTURE &amp; DYNAMICS</t>
  </si>
  <si>
    <t>0739-1102</t>
  </si>
  <si>
    <t>1538-0254</t>
  </si>
  <si>
    <t>Sharma, Vineet; Sharda, Sunanda; Sharma, Neha; Katyal, S. C.; Sharma, Pankaj</t>
  </si>
  <si>
    <t>PROGRESS IN SOLID STATE CHEMISTRY</t>
  </si>
  <si>
    <t>0079-6786</t>
  </si>
  <si>
    <t>Kumar, Nishant; Upreti, Kamal; Jafri, Samreen; Arora, Ishita; Bhardwaj, Rishu; Phogat, Manu; Srivastava, Sanjay; Akorli, Felix Korbla</t>
  </si>
  <si>
    <t>JOURNAL OF NANOMATERIALS</t>
  </si>
  <si>
    <t>1687-4110</t>
  </si>
  <si>
    <t>1687-4129</t>
  </si>
  <si>
    <t>CERAMICS INTERNATIONAL</t>
  </si>
  <si>
    <t>0272-8842</t>
  </si>
  <si>
    <t>1873-3956</t>
  </si>
  <si>
    <t>Sharma, Haresh Kumar; Majumder, Saibal; Biswas, Arindam; Prentkovskis, Olegas; Kar, Samarjit; Skackauskas, Paulius</t>
  </si>
  <si>
    <t>JOURNAL OF ADVANCED TRANSPORTATION</t>
  </si>
  <si>
    <t>0197-6729</t>
  </si>
  <si>
    <t>2042-3195</t>
  </si>
  <si>
    <t>Rajak, Dipen Kumar; Kumar, Ashwini; Behera, Ajit; Menezes, Pradeep L.</t>
  </si>
  <si>
    <t>Diamond-Like Carbon (DLC) Coatings: Classification, Properties, and Applications</t>
  </si>
  <si>
    <t>APPLIED SCIENCES-BASEL</t>
  </si>
  <si>
    <t>2076-3417</t>
  </si>
  <si>
    <t>Nindra, Jasmine; Sidhu, Maninder Singh; Kochhar, Anuraj Singh; Dabas, Ashish; Valletta, Rosa; Rongo, Roberto; Spagnuolo, Gianrico</t>
  </si>
  <si>
    <t>Joshi, Bhawana; Lemtur, Sentibenla; Humtsoe, Marlyn; Verma, Kapil; Kumawat, R. K.; Kushwaha, Pushpesh; Kumar, Akshay; Srivastav, Kunwar Veer Vikram; Srivastava, Ankit; Shrivastava, Pankaj</t>
  </si>
  <si>
    <t>INTERNATIONAL JOURNAL OF LEGAL MEDICINE</t>
  </si>
  <si>
    <t>0937-9827</t>
  </si>
  <si>
    <t>1437-1596</t>
  </si>
  <si>
    <t>Koussour, M.; El Bourakadi, K.; Shekh, S. H.; Pacif, S. K. J.; Bennai, M.</t>
  </si>
  <si>
    <t>Late-time acceleration in f (Q) gravity: Analysis and constraints in an anisotropic background</t>
  </si>
  <si>
    <t>ANNALS OF PHYSICS</t>
  </si>
  <si>
    <t>0003-4916</t>
  </si>
  <si>
    <t>1096-035X</t>
  </si>
  <si>
    <t>Madhavi, Mukesh; Kumar, Mukesh R.; Ansari, Jamilur R.; Kumar, Vinay; Nagar, Sushil; Sharma, Ashutosh</t>
  </si>
  <si>
    <t>METALS</t>
  </si>
  <si>
    <t>2075-4701</t>
  </si>
  <si>
    <t>Arora, Gopal; Arora, Deepika; Mittal, Sanjeev; Sandhya; Sharma, Chinky</t>
  </si>
  <si>
    <t>A Review on Herbal Anti-Septic Formulations</t>
  </si>
  <si>
    <t>Yadalam, Pradeep Kumar; Varatharajan, Kalaivani; Rajapandian, K.; Chopra, Priyanka; Arumuganainar, Deepavalli; Nagarathnam, Thilgavathi; Sohn, Honglae; Madhavan, Thirumurthy</t>
  </si>
  <si>
    <t>FRONTIERS IN CHEMISTRY</t>
  </si>
  <si>
    <t>2296-2646</t>
  </si>
  <si>
    <t>Gupta, Piyush; Shah, Dheeraj; Bedi, Nidhi; Galagali, Preeti; Dalwai, Samir; Agrawal, Sanwar; John, Jijo Joseph; Mahajan, Vidushi; Meena, Pinky; Mittal, Hema G.; Narmada, S.; Smilie, Chabungbam; Ramanan, Padmasani Venkat; Evans, Yolanda N.; Goel, Sanjeev; Mehta, Rajesh; Mishra, Sudhir; Pemde, Harish; Basavaraja, G. V.; Parekh, Bakul J.; Rich, Michael</t>
  </si>
  <si>
    <t>INDIAN PEDIATRICS</t>
  </si>
  <si>
    <t>0019-6061</t>
  </si>
  <si>
    <t>0974-7559</t>
  </si>
  <si>
    <t>Mythri, H. S.; Krishnan, Nithin R.; Mahto, Raja Ram</t>
  </si>
  <si>
    <t>Photocolorimeter - Can it be a novel application to quantify Avila Mutrata?</t>
  </si>
  <si>
    <t>Sihmar, Sandeep Singh; Ramalingam, Karthikeyan; Rathi, Shalini; Solkhe, Monika; Monu, Paras</t>
  </si>
  <si>
    <t>Rao, Gullapalli B. Dharma; Anjaneyulu, Bendi; Kaushik, Mahabir P.; Prasad, Mailavaram R.</t>
  </si>
  <si>
    <t>beta-Ketoesters: An Overview and It's Applications via Transesterification</t>
  </si>
  <si>
    <t>Duggal, Heena; Singh, Gurjot; Kapil, Ashutosh; Mehta, D.; Kumar, Sanjeev</t>
  </si>
  <si>
    <t>Elemental and Chemical Phase Analyses of Ras-Family Ayurvedic Medicinal Products</t>
  </si>
  <si>
    <t>BIOLOGICAL TRACE ELEMENT RESEARCH</t>
  </si>
  <si>
    <t>0163-4984</t>
  </si>
  <si>
    <t>1559-0720</t>
  </si>
  <si>
    <t>Ajmera, Puneeta; Miraj, Mohammad; Kalra, Sheetal; Goyal, Ramesh K.; Chorsiya, Varsha; Shaik, Riyaz Ahamed; Alzhrani, Msaad; Alanazi, Ahmad; Alqahtani, Mazen; Miraj, Shaima Ali; Pawaria, Sonia; Mehta, Vini</t>
  </si>
  <si>
    <t>Impact of telehealth interventions on physiological and psychological outcomes in breast cancer survivors: A meta-analysis of randomised controlled trials</t>
  </si>
  <si>
    <t>FRONTIERS IN ONCOLOGY</t>
  </si>
  <si>
    <t>2234-943X</t>
  </si>
  <si>
    <t>Kochhar, Anuraj Singh; Sidhu, Maninder Singh; Prabhakar, Mona; Bhasin, Ritasha; Kochhar, Gulsheen Kaur; Dadlani, Himanshu; Spagnuolo, Gianrico; Mehta, Viral Vijay</t>
  </si>
  <si>
    <t>DENTISTRY JOURNAL</t>
  </si>
  <si>
    <t>2304-6767</t>
  </si>
  <si>
    <t>Baloni, Manoj; Singh, Hemant; Singh, Manoj K.; Kumar, Ashok; Khan, Bushra; Thakur, Vikas N.; Sharma, Ram Chhavi; Sati, Prakash Chandra</t>
  </si>
  <si>
    <t>Effect of Nd doping on structural, dielectric, magnetic and ferroelectric properties of( 0.8)BiFeO3-0.2PbTiO3 solid solution</t>
  </si>
  <si>
    <t>JOURNAL OF ALLOYS AND COMPOUNDS</t>
  </si>
  <si>
    <t>ELSEVIER SCIENCE SA</t>
  </si>
  <si>
    <t>0925-8388</t>
  </si>
  <si>
    <t>1873-4669</t>
  </si>
  <si>
    <t>Saleem, Sumera; Arora, Karandeep Singh; Reddy, G. V. Ramachandra; Kaur, Gurpreet; Mohapatra, Shreeyam; Deswal, Ankita Khokhar</t>
  </si>
  <si>
    <t>Study of Palatal Rugae Pattern among population of Mewar and Hadoti Region</t>
  </si>
  <si>
    <t>Rohilla, Suman; Singh, Mahaveer; Priya, Sakshi; Almalki, Waleed Hassan; Haniffa, Shahril Mohamed; Subramaniyan, Vetriselvan; Fuloria, Shivkanya; Fuloria, Neeraj Kumar; Sekar, Mahendran; Kumar, Sachin; Jha, Niraj Kumar; Chellappan, Dinesh Kumar; Negi, Poonam; Dua, Kamal; Gupta, Gaurav</t>
  </si>
  <si>
    <t>Exploring the Mechanical Perspective of a New Anti-Tumor Agent: Melatonin</t>
  </si>
  <si>
    <t>Nasiruzzaman, Md; Rao, Nadeem; Kumar, Manish; Kumar, Ravi</t>
  </si>
  <si>
    <t>Singh, Gurjeet; Kainth, Harpreet Singh; Singh, Gurjot; Rani, Nisha; Duggal, Heena; Upmanyu, Arun; Bhalla, Atul; Kumar, Sanjeev; Mehta, Devinder</t>
  </si>
  <si>
    <t>Measurement of uranium in phosphate fertilizers for groundwater contamination employing X-ray and gamma-ray spectroscopic techniques</t>
  </si>
  <si>
    <t>JOURNAL OF RADIOANALYTICAL AND NUCLEAR CHEMISTRY</t>
  </si>
  <si>
    <t>0236-5731</t>
  </si>
  <si>
    <t>1588-2780</t>
  </si>
  <si>
    <t>Kochhar, Anuraj Singh; Sidhu, Maninder Singh; Bhasin, Ritasha; Kochhar, Gulsheen Kaur; Dadlani, Himanshu; Sandhu, Jagpreet; Virk, Bobby</t>
  </si>
  <si>
    <t>WORLD JOURNAL OF RADIOLOGY</t>
  </si>
  <si>
    <t>1949-8470</t>
  </si>
  <si>
    <t>Joshi, Sakshi; Sandhu, Meera; Sogi, H. P. Suma; Garg, Shalini; Dhindsa, Abhishek</t>
  </si>
  <si>
    <t>1602-1622</t>
  </si>
  <si>
    <t>1757-9996</t>
  </si>
  <si>
    <t>Arora, Poonam; Nainwal, Lalit Mohan; Gupta, Gaurav; Singh, Sachin Kumar; Chellappan, Dinesh Kumar; Oliver, Brian G.; Dua, Kamal</t>
  </si>
  <si>
    <t>CHEMICO-BIOLOGICAL INTERACTIONS</t>
  </si>
  <si>
    <t>0009-2797</t>
  </si>
  <si>
    <t>1872-7786</t>
  </si>
  <si>
    <t>Saher, T.; Moiz, J. A.; Bhati, P.; Ali, M. S.; Talwar, D.</t>
  </si>
  <si>
    <t>Effect of inspiratory muscle training in hypercapnic chronic obstructive pulmonary disease patients during acute care: a randomised clinical trial</t>
  </si>
  <si>
    <t>Vohra, Puneeta; Belkhode, Vikram; Nimonkar, Sharayu; Potdar, Suraj; Bhanot, Rishabh; Izna; Tiwari, Rahul Vinay Chandra</t>
  </si>
  <si>
    <t>Ahlawat, Monika; Grewal, Mandeep S.; Goel, Mahima; Bhullar, Harkanwal Kaur; Saurabh; Nagpal, Ravi</t>
  </si>
  <si>
    <t>Khan, Salman A.; Asiri, Abdullah M.; Al-Ghamdi, Najat Saeed M.; Asad, Mohammad; Zayed, Mohie E. M.; Elroby, Shabaan A. K.; Aqlan, Faisal M.; Wani, Mohmmad Younus; Sharma, Kamlesh</t>
  </si>
  <si>
    <t>Kumar, Ashwani; Kumar, Mohit; Verma, Sahil; Kavita, N. Z.; Jhanjhi, N. Z. M.; Ghoniem, Rania</t>
  </si>
  <si>
    <t>Sharma, Atul; Mishra, Rupesh Kumar; Goud, K. Yugender; Mohamed, Mona A.; Kummari, Shekher; Tiwari, Swapnil; Li, Zhanhong; Narayan, Roger; Stanciu, Lia A.; Marty, Jean Louis</t>
  </si>
  <si>
    <t>DIAGNOSTICS</t>
  </si>
  <si>
    <t>2075-4418</t>
  </si>
  <si>
    <t>Khan, Salman A.; Asiri, Abdullah M.; Basisi, Hadi Mussa; Asad, Mohammad; Zayed, Mohie E. M.; Sharma, Kamlesh; Wani, Mohmmad Younus</t>
  </si>
  <si>
    <t>BIOORGANIC CHEMISTRY</t>
  </si>
  <si>
    <t>0045-2068</t>
  </si>
  <si>
    <t>1090-2120</t>
  </si>
  <si>
    <t>Ren, Xiaodong; Vashisht, Sahil; Aujla, Gagangeet Singh; Zhang, Peiying</t>
  </si>
  <si>
    <t>Drone-Edge Coalesce for Energy-Aware and Sustainable Service Delivery for Smart City Applications</t>
  </si>
  <si>
    <t>SUSTAINABLE CITIES AND SOCIETY</t>
  </si>
  <si>
    <t>2210-6707</t>
  </si>
  <si>
    <t>2210-6715</t>
  </si>
  <si>
    <t>Anjaneyulu, B.; Rao, G. B. Dharma; Nancy; Nagakalyan, S.</t>
  </si>
  <si>
    <t>Synthesis and DFT studies of 1,2-disubstituted benzimidazoles using expeditious and magnetically recoverable CoFe2O4/Cu(OH)(2) nanocomposite under solvent-free condition</t>
  </si>
  <si>
    <t>JOURNAL OF SAUDI CHEMICAL SOCIETY</t>
  </si>
  <si>
    <t>1319-6103</t>
  </si>
  <si>
    <t>2212-4640</t>
  </si>
  <si>
    <t>Kalra, Sheetal; Miraj, Mohammad; Ajmera, Puneeta; Shaik, Riyaz Ahamad; Seyam, Mohamed K.; Shawky, Ghada M.; Alasiry, Sharifa M.; Mohamed, Elsayed H.; Alasiri, Hatim M.; Alzhrani, Msaad; Alanazi, Ahmad; Alqahtani, Mazen; Shaikh, Abdul Raheem; Al-Otaibi, Mohammad Lafi; Saleem, Shakir; Pal, Sajjan; Jain, Vineet; Ahmad, Fuzail</t>
  </si>
  <si>
    <t>FRONTIERS IN CARDIOVASCULAR MEDICINE</t>
  </si>
  <si>
    <t>2297-055X</t>
  </si>
  <si>
    <t>Gupta, Shipra; Chopra, Priyanka; Goyal, Parveen; Jain, Ashish</t>
  </si>
  <si>
    <t>Sharda, Sunanda; Sharma, Ekta; El-Denglawey, A.; Aly, K. A.; Dahshan, A.; Sati, Dinesh C.; Kumar, Pawan; Sharma, Pankaj</t>
  </si>
  <si>
    <t>Annealing effect on Dy: (GeSe2)(80)(In2Se3)(20) thin films-Oscillator, dielectric, absorption and nonlinear parameters</t>
  </si>
  <si>
    <t>MATERIALS CHEMISTRY AND PHYSICS</t>
  </si>
  <si>
    <t>0254-0584</t>
  </si>
  <si>
    <t>1879-3312</t>
  </si>
  <si>
    <t>Vohra, Puneeta; Nimonkar, Sharayu; Belkhode, Vikram; Potdar, Suraj; Bhanot, Rishabh; Izna; Tiwari, Rahul V. C.</t>
  </si>
  <si>
    <t>Verma, Manvendra; Upreti, Kamal; Vats, Prashant; Singh, Sandeep; Singh, Prashant; Dev, Nirendra; Kumar Mishra, Durgesh; Tiwari, Basant</t>
  </si>
  <si>
    <t>Behura, Aruna Kumar; Mohanty, Chinmaya Prasad; Singh, Manas Ranjan; Kumar, Ashwini; Linul, Emanoil; Rajak, Dipen Kumar</t>
  </si>
  <si>
    <t>1996-1944</t>
  </si>
  <si>
    <t>Arya, Sidharth; Sharma, Manoj Kumar; Rathee, Sunila; Singh, Priya</t>
  </si>
  <si>
    <t>2754-6349</t>
  </si>
  <si>
    <t>Kumar, Mohit; Mukherjee, Priya; Verma, Sahil; Kavita, Maninder; Kaur, Maninder; Singh, S.; Kobielnik, Martyna; Wozniak, Marcin; Shafi, Jana; Ijaz, Muhammad Fazal</t>
  </si>
  <si>
    <t>1424-8220</t>
  </si>
  <si>
    <t>Chellappan, Dinesh Kumar; Paudel, Keshav Raj; Tan, Nian Wan; Cheong, Ka Seng; Khoo, Samantha Sert Qi; Seow, Su Min; Chellian, Jestin; Candasamy, Mayuren; Patel, Vyoma K.; Arora, Poonam; Singh, Pankaj Kumar; Singh, Sachin Kumar; Gupta, Gaurav; Oliver, Brian G.; Hansbro, Philip M.; Dua, Kamal</t>
  </si>
  <si>
    <t>MITOCHONDRION</t>
  </si>
  <si>
    <t>1567-7249</t>
  </si>
  <si>
    <t>1872-8278</t>
  </si>
  <si>
    <t>Sharma, Ankit; Kumar, Vidyapati; Babbar, Atul; Dhawan, Vikas; Kotecha, Ketan; Prakash, Chander</t>
  </si>
  <si>
    <t>Yadav, Vishesh; Bhagat, Ankur; Mohapatra, Shreeyam; Arora, Karandeep Singh</t>
  </si>
  <si>
    <t>BMJ CASE REPORTS</t>
  </si>
  <si>
    <t>BMJ PUBLISHING GROUP</t>
  </si>
  <si>
    <t>1757-790X</t>
  </si>
  <si>
    <t>Behl, Ashima B.; Vinod, V. C.; Kaur, Jaswinder; Vohra, Puneeta; Kaur, Sumit; Bali, Vikram</t>
  </si>
  <si>
    <t>Quantitative and Qualitative Palatal Rugae Pattern Analysis in Population of Punjab</t>
  </si>
  <si>
    <t>Basak, Soumen; Bhattacharya, Sukannya; Gangopadhyay, Mayukh R.; Jaman, Nur; Rangarajan, Raghavan; Sami, M.</t>
  </si>
  <si>
    <t>JOURNAL OF COSMOLOGY AND ASTROPARTICLE PHYSICS</t>
  </si>
  <si>
    <t>1475-7516</t>
  </si>
  <si>
    <t>Tazeen, A.; Afreen, N.; Abdullah, M.; Deeba, F.; Haider, S. H.; Kazim, S. N.; Ali, S.; Naqvi, I. H.; Broor, S.; Ahmed, A.; Parveen, S.</t>
  </si>
  <si>
    <t>EPIDEMIOLOGY AND INFECTION</t>
  </si>
  <si>
    <t>0950-2688</t>
  </si>
  <si>
    <t>1469-4409</t>
  </si>
  <si>
    <t>Jain, Rajat; Bhutia, Karma L.; Mohan, Neha; Gupta, Col K. C.; Ghai, Ashwani</t>
  </si>
  <si>
    <t>0277-3740</t>
  </si>
  <si>
    <t>1536-4798</t>
  </si>
  <si>
    <t>Harikrishnan, Pandurangan; Arayambath, Balamani; Jayaraman, Vijay Karthik; Ekambaram, Kanimozhi; Ahmed, Emad A.; Senthilkumar, Palanisamy; Ibrahim, Hairul-Islam Mohamed; Sundaresan, Arjunan; Thirugnanasambantham, Krishnaraj</t>
  </si>
  <si>
    <t>Singh, Sunpreet; Prakash, Chander; Pramanik, Alokesh; Basak, Animesh; Shabadi, Rajasekhara; Krolczyk, Grzegorz; Bogdan-Chudy, Marta; Babbar, Atul</t>
  </si>
  <si>
    <t>Sharma, Bharat; Kumar, Mukesh; Kumar, Vinay; Sharma, Ashutosh</t>
  </si>
  <si>
    <t>ACS APPLIED NANO MATERIALS</t>
  </si>
  <si>
    <t>2574-0970</t>
  </si>
  <si>
    <t>Babbar, Atul; Jain, Vivek; Gupta, Dheeraj; Agrawal, Deepak; Prakash, Chander; Singh, Sunpreet; Wu, Linda Yongling; Zheng, H. Y.; Krolczyk, Grzegorz; Bogdan-Chudy, Marta</t>
  </si>
  <si>
    <t>JOURNAL OF MATERIALS RESEARCH AND TECHNOLOGY-JMR&amp;T</t>
  </si>
  <si>
    <t>2238-7854</t>
  </si>
  <si>
    <t>2214-0697</t>
  </si>
  <si>
    <t>Asim, Mohammad; Aydi, Hassen; Imdad, Mohammad</t>
  </si>
  <si>
    <t>JOURNAL OF FUNCTION SPACES</t>
  </si>
  <si>
    <t>2314-8896</t>
  </si>
  <si>
    <t>2314-8888</t>
  </si>
  <si>
    <t>Chen, Ming-Yu; Nasiruzzaman, Md; Mursaleen, Mohammad Ayman; Rao, Nadeem; Kilicman, Adem</t>
  </si>
  <si>
    <t>On Shape Parameter alpha-Based Approximation Properties and q-Statistical Convergence of Baskakov-Gamma Operators</t>
  </si>
  <si>
    <t>JOURNAL OF MATHEMATICS</t>
  </si>
  <si>
    <t>2314-4629</t>
  </si>
  <si>
    <t>2314-4785</t>
  </si>
  <si>
    <t>Gandam, Pradeep Kumar; Chinta, Madhavi Latha; Pabbathi, Ninian Prem Prashanth; Velidandi, Aditya; Sharma, Minaxi; Kuhad, Ramesh Chander; Tabatabaei, Meisam; Aghbashlo, Mortaza; Baadhe, Rama Raju; Gupta, Vijai Kumar</t>
  </si>
  <si>
    <t>JOURNAL OF THE ENERGY INSTITUTE</t>
  </si>
  <si>
    <t>1743-9671</t>
  </si>
  <si>
    <t>1746-0220</t>
  </si>
  <si>
    <t>Asri, Sucharu; Akram, Muhammad Rizwan; Hasan, Mohammad Mehedi; Asad Khan, Fatima Muhammad; Hashmi, Nida; Wajid, Fareha; Ullah, Irfan</t>
  </si>
  <si>
    <t>INTERNATIONAL JOURNAL OF HEALTH PLANNING AND MANAGEMENT</t>
  </si>
  <si>
    <t>0749-6753</t>
  </si>
  <si>
    <t>1099-1751</t>
  </si>
  <si>
    <t>Haider, Md Shakir Hussain; Khan, Wajihul Hasan; Deeba, Farah; Ali, Sher; Ahmed, Anwar; Naqvi, Irshad H.; Dohare, Ravins; Alsenaidy, Hytham A.; Alsenaidy, Abdulrahman M.; Broor, Shobha; Parveen, Shama</t>
  </si>
  <si>
    <t>Broor, Shobha; Campbell, Harry; Hirve, Siddhivinayak; Hague, Siri; Jackson, Sandra; Moen, Ann; Nair, Harish; Palekar, Rakhee; Rajatonirina, Soatiana; Smith, Peter G.; Venter, Marietjie; Wairagkar, Niteen; Zambon, Maria; Ziegler, Thedi; Zhang, Wenqing</t>
  </si>
  <si>
    <t>1750-2640</t>
  </si>
  <si>
    <t>1750-2659</t>
  </si>
  <si>
    <t>Ding, Kele; Yang, Jingzhen; Chin, Ming-Kai; Sullivan, Lindsay; Durstine, J.; Violant-Holz, Veronica; Demirhan, Giyasettin; Oliveira, Nara; Popeska, Biljana; Kuan, Garry; Khan, Waheeda; Dai, Jianhui; Xu, Xia; Mladenova, Zornitza; Balasekaran, Govindasamy; Smith, Gary</t>
  </si>
  <si>
    <t>Reshma, V. K.; Arya, Nancy; Ahmad, Sayed Sayeed; Wattar, Ihab; Mekala, Sreenivas; Joshi, Shubham; Krah, Daniel</t>
  </si>
  <si>
    <t>Ding, Kele; Yang, Jingzhen; Chin, Ming-Kai; Sullivan, Lindsay; Demirhan, Giyasettin; Violant-Holz, Veronica; Uvinha, Ricardo R.; Dai, Jianhui; Xu, Xia; Popeska, Biljana; Mladenova, Zornitza; Khan, Waheeda; Kuan, Garry; Balasekaran, Govindasamy; Smith, Gary A.</t>
  </si>
  <si>
    <t>Singh, Baljit; Garg, Rakesh; Rao, S. S. C. Chakra; Ahmed, Syed Moied; Divatia, J. V.; Ramakrishnan, T. V.; Mehdiratta, Lalit; Joshi, Muralidhar; Malhotra, Naveen; Bajwa, Sukhminder Jit Singh</t>
  </si>
  <si>
    <t>Gupta, Shipra; Goyal, Parveen; Jain, Ashish; Chopra, Priyanka</t>
  </si>
  <si>
    <t>Umesh, Goneppanavar; Bhaskar, S. Bala; Harsoor, S. S.; Dongare, Pradeep A.; Garg, Rakesh; Kannan, Sudheesh; Ali, Zulfiqar; Nair, Abhijit; Bhure, Anjali Rakesh; Grewal, Anju; Singh, Baljit; Rao, Durga Prasad; Divatia, Jigeeshu Vasishtha; Sinha, Mahesh; Kumar, Manoj; Joshi, Muralidhar; Shastri, Naman; Malhotra, Naveen; Saikia, Priyam; Rajesh, M. C.; Das, Sabyasachi; Ghosh, Santu; Subramanyam, M.; Tantry, Thrivikrama; Mangal, Vandana; Keshavan, Venkatesh H.</t>
  </si>
  <si>
    <t>Singh, Baljit; Garg, Rakesh; Rao, S. S. C. Chakra; Ahmed, Syed M.; Divatia, J., V; Ramakrishnan, T., V; Mehdiratta, Lalit; Joshi, Muralidhar; Malhotra, Naveen; Bajwa, Sukhminder Jit Singh</t>
  </si>
  <si>
    <t>Haider, Md Shakir Hussain; Deeba, Farah; Khan, Wajihul Hasan; Naqvi, Irshad H.; Ali, Sher; Ahmed, Anwar; Broor, Shobha; Alsenaidy, Hytham A.; Alsenaidy, Abdulrahman M.; Dohare, Ravins; Parveen, Shama</t>
  </si>
  <si>
    <t>1567-1348</t>
  </si>
  <si>
    <t>1567-7257</t>
  </si>
  <si>
    <t>Gupta, Kapil; Wani, Shabir H.; Razzaq, Ali; Skalicky, Milan; Samantara, Kajal; Gupta, Shubhra; Pandita, Deepu; Goel, Sonia; Grewal, Sapna; Hejnak, Vaclav; Shiv, Aalok; El-Sabrout, Ahmed M.; Elansary, Hosam O.; Alaklabi, Abdullah; Brestic, Marian</t>
  </si>
  <si>
    <t>FRONTIERS IN PLANT SCIENCE</t>
  </si>
  <si>
    <t>1664-462X</t>
  </si>
  <si>
    <t>Rajak, Dipen Kumar; Wagh, Pratiksha H.; Kumar, Ashwini; Sanjay, Mavinkere Rangappa; Siengchin, Suchart; Khan, Anish; Asiri, Abdullah M.; Naresh, K.; Velmurugan, R.; Gupta, N. K.</t>
  </si>
  <si>
    <t>THIN-WALLED STRUCTURES</t>
  </si>
  <si>
    <t>0263-8231</t>
  </si>
  <si>
    <t>1879-3223</t>
  </si>
  <si>
    <t>Poswal, Preety; Chauhan, Anand; Boadh, Rahul; Rajoria, Yogendra Kumar; Kumar, Ajay; Khatak, Naveen</t>
  </si>
  <si>
    <t>El-Denglawey, A.; Aly, K. A.; Sharma, Ekta; Arora, Rajeev; Sharda, Sunanda; Sharma, Pankaj; Dahshan, A.</t>
  </si>
  <si>
    <t>Sarkar, Biswajit; Dey, Bikash Koli; Sarkar, Mitali; Hur, Sun; Mandal, Buddhadev; Dhaka, Vinti</t>
  </si>
  <si>
    <t>RAIRO-OPERATIONS RESEARCH</t>
  </si>
  <si>
    <t>EDP SCIENCES S A</t>
  </si>
  <si>
    <t>0399-0559</t>
  </si>
  <si>
    <t>1290-3868</t>
  </si>
  <si>
    <t>Kalra, Gunjan; Rajoria, Yogendra Kumar; Boadh, Rahul; Rajendra, P.; Pandey, Pratibha; Khatak, Naveen; Kumar, Ajay</t>
  </si>
  <si>
    <t>Li, You; Reeves, Rachel M.; Wang, Xin; Bassat, Quique; Brooks, W. Abdullah; Cohen, Cheryl; Moore, David P.; Nunes, Marta; Rath, Barbara; Campbell, Harry; Nair, Harish; Acacio, Sozinho; Alonso, Wladimir J.; Antonio, Martin; Ayora Talavera, Guadalupe; Badarch, Darmaa; Baillie, Vicky L.; Barrera-Badillo, Gisela; Bigogo, Godfrey; Broor, Shobha; Bruden, Dana; Buchy, Philippe; Byass, Peter; Chipeta, James; Clara, Wilfrido; Dang, Duc-Anh; de Freitas Lazaro Emediato, Carla Cecilia; de Jong, Menno; Diaz-Quinonez, Jose Alberto; Do, Lien Anh Ha; Fasce, Rodrigo A.; Feng, Luzhao; Ferson, Mark J.; Gentile, Angela; Gessner, Bradford D.; Goswami, Doli; Goyet, Sophie; Grijalva, Carlos G.; Halasa, Natasha; Hellferscee, Orienka; Hessong, Danielle; Homaira, Nusrat; Jara, Jorge; Kahn, Kathleen; Khuri-Bulos, Najwa; Kotloff, Karen L.; Lanata, Claudio F.; Lopez, Olga; Lopez Bolanos, Maria Renee; Lucero, Marilla G.; Lucion, Florencia; Lupisan, Socorro P.; Madhi, Shabir A.; McCracken, John P.; Mekgoe, Omphile; Moraleda, Cinta; Moyes, Jocelyn; Mulholland, Kim; Munywoki, Patrick K.; Naby, Fathima; Thanh Hung Nguyen; Nicol, Mark P.; Nokes, D. James; Noyola, Daniel E.; Onozuka, Daisuke; Palani, Nandhini; Poovorawan, Yong; Rahman, Mustafizur; Ramaekers, Kaat; Romero, Candice; Schlaudecker, Elizabeth P.; Schweiger, Brunhilde; Seidenberg, Phil; Simoes, Eric A. F.; Singleton, Rosalyn; Sistla, Sujatha; Sturm-Ramirez, Katharine; Suntronwong, Nungruthai; Sutanto, Agustinus; Tapia, Milagritos D.; Thamthitiwat, Somsak; Thongpan, Ilada; Tillekeratne, Gayani; Tinoco, Yeny O.; Treurnicht, Florette K.; Turner, Claudia; Turner, Paul; van Doorn, Rogier; Van Ranst, Marc; Visseaux, Benoit; Waicharoen, Sunthareeya; Wang, Jianwei; Yoshida, Lay-Myint; Zar, Heather J.; Shi, Ting; Zhang, Shanshan; Openshaw, Peter; Wedzicha, Jadwicha; Falsey, Ann; Miller, Mark; Beutels, Philippe; Bont, Louis; Pollard, Andrew; Molero, Eva; Martinon-Torres, Federico; Heikkinen, Terho; Meijer, Adam; Fischer, Thea Kolsen; van den Berge, Maarten; Giaquinto, Carlo; Mikolajczyk, Rafael; Hackett, Judy; Dillon, Laura; Tafesse, Eskinder; Cai, Bing; Knirsch, Charles; Lopez, Antonio Gonzalez; Dieussaert, Ilse; Dermateau, Nadia; Leach, Amanda; Stoszek, Sonia K.; Gallichan, Scott; Kieffer, Alexia; Demont, Clarisse; Denouel, Angeline; Cheret, Arnaud; Gavart, Sandra; Aerssens, Jeroen; Wyffels, Veronique; Cleenewerck, Matthias; Fuentes, Robert; Rosen, Brian</t>
  </si>
  <si>
    <t>2214-109X</t>
  </si>
  <si>
    <t>Jackson, Sandra; Peret, Teresa C. T.; Ziegler, Thedi T.; Thornburg, Natalie J.; Besselaar, Terry; Broor, Shobha; Barr, Ian; Baumeister, Elsa; Chadha, Mandeep; Chittaganpitch, Malinee; Darmaa, Badarch; Ellis, Joanna; Fasce, Rodrigo; Herring, Belinda; Herve, Kadjo; Hirve, Siddhivinayak; Li, Yan; Pisareva, Maria; Moen, Ann; Naguib, Amel; Palekar, Rakhee; Potdar, Varsha; Siqueira, Marilda; Treurnicht, Florette; Tivane, Almiro; Venter, Marietjie; Wairagkar, Niteen; Zambon, Maria; Zhang, Wenqing</t>
  </si>
  <si>
    <t>FMHS</t>
  </si>
  <si>
    <t>FOSC</t>
  </si>
  <si>
    <t>SGTCOP</t>
  </si>
  <si>
    <t>FDSC</t>
  </si>
  <si>
    <t>FEAT</t>
  </si>
  <si>
    <t>FAHS</t>
  </si>
  <si>
    <t>FASC</t>
  </si>
  <si>
    <t>FPHY</t>
  </si>
  <si>
    <t>FBSC</t>
  </si>
  <si>
    <t>FCAM</t>
  </si>
  <si>
    <t>Faculty</t>
  </si>
  <si>
    <t>FNUR</t>
  </si>
  <si>
    <t>FMMT</t>
  </si>
  <si>
    <t>FLAW</t>
  </si>
  <si>
    <t>FIMS</t>
  </si>
  <si>
    <t>FNYS</t>
  </si>
  <si>
    <t>FFAD</t>
  </si>
  <si>
    <t>FHTM</t>
  </si>
  <si>
    <t>FEDU</t>
  </si>
  <si>
    <t>FHMS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</si>
</sst>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0"/>
      <name val="Calibri"/>
      <family val="2"/>
      <scheme val="minor"/>
    </font>
    <font>
      <b/>
      <sz val="10"/>
      <color theme="1"/>
      <name val="Calibri"/>
      <family val="2"/>
      <scheme val="minor"/>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3" borderId="0" xfId="0" applyFill="1"/>
    <xf numFmtId="0" fontId="4" fillId="2" borderId="1" xfId="0" applyFont="1" applyFill="1" applyBorder="1"/>
    <xf numFmtId="0" fontId="4" fillId="2" borderId="2" xfId="0" applyFont="1" applyFill="1" applyBorder="1"/>
    <xf numFmtId="0" fontId="4" fillId="2" borderId="1" xfId="0" applyFont="1" applyFill="1" applyBorder="1" applyAlignment="1">
      <alignment horizontal="center" vertical="center" wrapText="1"/>
    </xf>
    <xf numFmtId="0" fontId="0" fillId="0" borderId="1" xfId="0" applyBorder="1" applyAlignment="1">
      <alignment vertical="top" wrapText="1"/>
    </xf>
    <xf numFmtId="0" fontId="0" fillId="0" borderId="0" xfId="0"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1" fillId="0" borderId="1" xfId="0" applyFont="1" applyBorder="1" applyAlignment="1">
      <alignment vertical="top" wrapText="1"/>
    </xf>
    <xf numFmtId="0" fontId="5" fillId="2" borderId="1" xfId="0" applyFont="1" applyFill="1" applyBorder="1"/>
    <xf numFmtId="0" fontId="6" fillId="0" borderId="0" xfId="0" applyFont="1"/>
    <xf numFmtId="0" fontId="7" fillId="2" borderId="1" xfId="0" applyFont="1" applyFill="1" applyBorder="1"/>
    <xf numFmtId="0" fontId="8" fillId="0" borderId="0" xfId="0" applyFont="1"/>
    <xf numFmtId="0" fontId="7"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ABE23-55B8-4AEF-BF93-81DEB22F1F16}">
  <dimension ref="A1:H968"/>
  <sheetViews>
    <sheetView zoomScaleNormal="100" workbookViewId="0">
      <pane xSplit="3" ySplit="1" topLeftCell="D2" activePane="bottomRight" state="frozen"/>
      <selection pane="topRight" activeCell="D1" sqref="D1"/>
      <selection pane="bottomLeft" activeCell="A2" sqref="A2"/>
      <selection pane="bottomRight" activeCell="B5" sqref="B5"/>
    </sheetView>
  </sheetViews>
  <sheetFormatPr defaultRowHeight="15" x14ac:dyDescent="0.25"/>
  <cols>
    <col min="1" max="1" width="5.7109375" style="6" bestFit="1" customWidth="1"/>
    <col min="2" max="2" width="30.7109375" style="6" customWidth="1"/>
    <col min="3" max="3" width="26.140625" style="6" customWidth="1"/>
    <col min="4" max="4" width="7.140625" style="6" bestFit="1" customWidth="1"/>
    <col min="5" max="5" width="21" style="6" customWidth="1"/>
    <col min="6" max="6" width="29.85546875" style="6" customWidth="1"/>
    <col min="7" max="7" width="53.28515625" style="6" customWidth="1"/>
    <col min="8" max="8" width="12.140625" style="6" bestFit="1" customWidth="1"/>
    <col min="9" max="16384" width="9.140625" style="6"/>
  </cols>
  <sheetData>
    <row r="1" spans="1:8" x14ac:dyDescent="0.25">
      <c r="A1" s="5" t="s">
        <v>561</v>
      </c>
      <c r="B1" s="5" t="s">
        <v>562</v>
      </c>
      <c r="C1" s="5" t="s">
        <v>563</v>
      </c>
      <c r="D1" s="5" t="s">
        <v>19</v>
      </c>
      <c r="E1" s="5" t="s">
        <v>564</v>
      </c>
      <c r="F1" s="5" t="s">
        <v>565</v>
      </c>
      <c r="G1" s="5" t="s">
        <v>566</v>
      </c>
      <c r="H1" s="9" t="s">
        <v>6600</v>
      </c>
    </row>
    <row r="2" spans="1:8" ht="90" x14ac:dyDescent="0.25">
      <c r="A2" s="5">
        <v>1</v>
      </c>
      <c r="B2" s="5" t="s">
        <v>567</v>
      </c>
      <c r="C2" s="5" t="s">
        <v>568</v>
      </c>
      <c r="D2" s="5">
        <v>2022</v>
      </c>
      <c r="E2" s="5" t="s">
        <v>569</v>
      </c>
      <c r="F2" s="5" t="s">
        <v>570</v>
      </c>
      <c r="G2" s="5" t="s">
        <v>571</v>
      </c>
      <c r="H2" s="7" t="s">
        <v>6590</v>
      </c>
    </row>
    <row r="3" spans="1:8" ht="60" x14ac:dyDescent="0.25">
      <c r="A3" s="5">
        <v>2</v>
      </c>
      <c r="B3" s="5" t="s">
        <v>572</v>
      </c>
      <c r="C3" s="5" t="s">
        <v>573</v>
      </c>
      <c r="D3" s="5">
        <v>2022</v>
      </c>
      <c r="E3" s="5" t="s">
        <v>574</v>
      </c>
      <c r="F3" s="5" t="s">
        <v>575</v>
      </c>
      <c r="G3" s="5" t="s">
        <v>576</v>
      </c>
      <c r="H3" s="7" t="s">
        <v>6591</v>
      </c>
    </row>
    <row r="4" spans="1:8" ht="105" x14ac:dyDescent="0.25">
      <c r="A4" s="5">
        <v>3</v>
      </c>
      <c r="B4" s="5" t="s">
        <v>577</v>
      </c>
      <c r="C4" s="5" t="s">
        <v>578</v>
      </c>
      <c r="D4" s="5">
        <v>2022</v>
      </c>
      <c r="E4" s="5" t="s">
        <v>579</v>
      </c>
      <c r="F4" s="5" t="s">
        <v>580</v>
      </c>
      <c r="G4" s="5" t="s">
        <v>581</v>
      </c>
      <c r="H4" s="7" t="s">
        <v>6591</v>
      </c>
    </row>
    <row r="5" spans="1:8" ht="105" x14ac:dyDescent="0.25">
      <c r="A5" s="5">
        <v>4</v>
      </c>
      <c r="B5" s="5" t="s">
        <v>582</v>
      </c>
      <c r="C5" s="5" t="s">
        <v>12</v>
      </c>
      <c r="D5" s="5">
        <v>2022</v>
      </c>
      <c r="E5" s="5" t="s">
        <v>583</v>
      </c>
      <c r="F5" s="5" t="s">
        <v>584</v>
      </c>
      <c r="G5" s="5" t="s">
        <v>585</v>
      </c>
      <c r="H5" s="7" t="s">
        <v>6592</v>
      </c>
    </row>
    <row r="6" spans="1:8" ht="135" x14ac:dyDescent="0.25">
      <c r="A6" s="5">
        <v>5</v>
      </c>
      <c r="B6" s="5" t="s">
        <v>586</v>
      </c>
      <c r="C6" s="5" t="s">
        <v>587</v>
      </c>
      <c r="D6" s="5">
        <v>2022</v>
      </c>
      <c r="E6" s="5" t="s">
        <v>588</v>
      </c>
      <c r="F6" s="5" t="s">
        <v>589</v>
      </c>
      <c r="G6" s="5" t="s">
        <v>590</v>
      </c>
      <c r="H6" s="7" t="s">
        <v>6593</v>
      </c>
    </row>
    <row r="7" spans="1:8" ht="150" x14ac:dyDescent="0.25">
      <c r="A7" s="5">
        <v>6</v>
      </c>
      <c r="B7" s="5" t="s">
        <v>591</v>
      </c>
      <c r="C7" s="5" t="s">
        <v>592</v>
      </c>
      <c r="D7" s="5">
        <v>2022</v>
      </c>
      <c r="E7" s="5" t="s">
        <v>593</v>
      </c>
      <c r="F7" s="5" t="s">
        <v>594</v>
      </c>
      <c r="G7" s="5" t="s">
        <v>595</v>
      </c>
      <c r="H7" s="7" t="s">
        <v>6591</v>
      </c>
    </row>
    <row r="8" spans="1:8" ht="195" x14ac:dyDescent="0.25">
      <c r="A8" s="5">
        <v>7</v>
      </c>
      <c r="B8" s="5" t="s">
        <v>596</v>
      </c>
      <c r="C8" s="5" t="s">
        <v>127</v>
      </c>
      <c r="D8" s="5">
        <v>2022</v>
      </c>
      <c r="E8" s="5" t="s">
        <v>597</v>
      </c>
      <c r="F8" s="5" t="s">
        <v>598</v>
      </c>
      <c r="G8" s="5" t="s">
        <v>599</v>
      </c>
      <c r="H8" s="7" t="s">
        <v>6594</v>
      </c>
    </row>
    <row r="9" spans="1:8" ht="90" x14ac:dyDescent="0.25">
      <c r="A9" s="5">
        <v>8</v>
      </c>
      <c r="B9" s="5" t="s">
        <v>600</v>
      </c>
      <c r="C9" s="5" t="s">
        <v>72</v>
      </c>
      <c r="D9" s="5">
        <v>2022</v>
      </c>
      <c r="E9" s="5" t="s">
        <v>601</v>
      </c>
      <c r="F9" s="5" t="s">
        <v>602</v>
      </c>
      <c r="G9" s="5" t="s">
        <v>603</v>
      </c>
      <c r="H9" s="7" t="s">
        <v>6592</v>
      </c>
    </row>
    <row r="10" spans="1:8" ht="105" x14ac:dyDescent="0.25">
      <c r="A10" s="5">
        <v>9</v>
      </c>
      <c r="B10" s="5" t="s">
        <v>604</v>
      </c>
      <c r="C10" s="5" t="s">
        <v>66</v>
      </c>
      <c r="D10" s="5">
        <v>2022</v>
      </c>
      <c r="E10" s="5" t="s">
        <v>605</v>
      </c>
      <c r="F10" s="5" t="s">
        <v>606</v>
      </c>
      <c r="G10" s="5" t="s">
        <v>607</v>
      </c>
      <c r="H10" s="7" t="s">
        <v>6590</v>
      </c>
    </row>
    <row r="11" spans="1:8" ht="45" x14ac:dyDescent="0.25">
      <c r="A11" s="5">
        <v>10</v>
      </c>
      <c r="B11" s="5" t="s">
        <v>608</v>
      </c>
      <c r="C11" s="5" t="s">
        <v>609</v>
      </c>
      <c r="D11" s="5">
        <v>2022</v>
      </c>
      <c r="E11" s="5" t="s">
        <v>610</v>
      </c>
      <c r="F11" s="5" t="s">
        <v>611</v>
      </c>
      <c r="G11" s="5" t="s">
        <v>612</v>
      </c>
      <c r="H11" s="7" t="s">
        <v>6591</v>
      </c>
    </row>
    <row r="12" spans="1:8" ht="180" x14ac:dyDescent="0.25">
      <c r="A12" s="5">
        <v>11</v>
      </c>
      <c r="B12" s="5" t="s">
        <v>613</v>
      </c>
      <c r="C12" s="5" t="s">
        <v>39</v>
      </c>
      <c r="D12" s="5">
        <v>2022</v>
      </c>
      <c r="E12" s="5" t="s">
        <v>614</v>
      </c>
      <c r="F12" s="5" t="s">
        <v>615</v>
      </c>
      <c r="G12" s="5" t="s">
        <v>616</v>
      </c>
      <c r="H12" s="7" t="s">
        <v>6590</v>
      </c>
    </row>
    <row r="13" spans="1:8" ht="225" x14ac:dyDescent="0.25">
      <c r="A13" s="5">
        <v>12</v>
      </c>
      <c r="B13" s="5" t="s">
        <v>617</v>
      </c>
      <c r="C13" s="5" t="s">
        <v>97</v>
      </c>
      <c r="D13" s="5">
        <v>2022</v>
      </c>
      <c r="E13" s="5" t="s">
        <v>129</v>
      </c>
      <c r="F13" s="5" t="s">
        <v>618</v>
      </c>
      <c r="G13" s="5" t="s">
        <v>619</v>
      </c>
      <c r="H13" s="7" t="s">
        <v>6593</v>
      </c>
    </row>
    <row r="14" spans="1:8" ht="90" x14ac:dyDescent="0.25">
      <c r="A14" s="5">
        <v>13</v>
      </c>
      <c r="B14" s="5" t="s">
        <v>620</v>
      </c>
      <c r="C14" s="5" t="s">
        <v>621</v>
      </c>
      <c r="D14" s="5">
        <v>2022</v>
      </c>
      <c r="E14" s="5" t="s">
        <v>622</v>
      </c>
      <c r="F14" s="5" t="s">
        <v>623</v>
      </c>
      <c r="G14" s="5" t="s">
        <v>624</v>
      </c>
      <c r="H14" s="5" t="s">
        <v>6591</v>
      </c>
    </row>
    <row r="15" spans="1:8" ht="255" x14ac:dyDescent="0.25">
      <c r="A15" s="5">
        <v>14</v>
      </c>
      <c r="B15" s="5" t="s">
        <v>625</v>
      </c>
      <c r="C15" s="5" t="s">
        <v>626</v>
      </c>
      <c r="D15" s="5">
        <v>2022</v>
      </c>
      <c r="E15" s="5" t="s">
        <v>129</v>
      </c>
      <c r="F15" s="5" t="s">
        <v>627</v>
      </c>
      <c r="G15" s="5" t="s">
        <v>628</v>
      </c>
      <c r="H15" s="7" t="s">
        <v>6595</v>
      </c>
    </row>
    <row r="16" spans="1:8" ht="165" x14ac:dyDescent="0.25">
      <c r="A16" s="5">
        <v>15</v>
      </c>
      <c r="B16" s="5" t="s">
        <v>629</v>
      </c>
      <c r="C16" s="5" t="s">
        <v>630</v>
      </c>
      <c r="D16" s="5">
        <v>2022</v>
      </c>
      <c r="E16" s="5" t="s">
        <v>622</v>
      </c>
      <c r="F16" s="5" t="s">
        <v>631</v>
      </c>
      <c r="G16" s="5" t="s">
        <v>632</v>
      </c>
      <c r="H16" s="7" t="s">
        <v>6591</v>
      </c>
    </row>
    <row r="17" spans="1:8" ht="105" x14ac:dyDescent="0.25">
      <c r="A17" s="5">
        <v>16</v>
      </c>
      <c r="B17" s="5" t="s">
        <v>633</v>
      </c>
      <c r="C17" s="5" t="s">
        <v>634</v>
      </c>
      <c r="D17" s="5">
        <v>2022</v>
      </c>
      <c r="E17" s="5" t="s">
        <v>635</v>
      </c>
      <c r="F17" s="5" t="s">
        <v>636</v>
      </c>
      <c r="G17" s="5" t="s">
        <v>637</v>
      </c>
      <c r="H17" s="7" t="s">
        <v>6596</v>
      </c>
    </row>
    <row r="18" spans="1:8" ht="105" x14ac:dyDescent="0.25">
      <c r="A18" s="5">
        <v>17</v>
      </c>
      <c r="B18" s="5" t="s">
        <v>638</v>
      </c>
      <c r="C18" s="5" t="s">
        <v>103</v>
      </c>
      <c r="D18" s="5">
        <v>2022</v>
      </c>
      <c r="E18" s="5" t="s">
        <v>639</v>
      </c>
      <c r="F18" s="5" t="s">
        <v>640</v>
      </c>
      <c r="G18" s="5" t="s">
        <v>641</v>
      </c>
      <c r="H18" s="7" t="s">
        <v>6597</v>
      </c>
    </row>
    <row r="19" spans="1:8" ht="60" x14ac:dyDescent="0.25">
      <c r="A19" s="5">
        <v>18</v>
      </c>
      <c r="B19" s="5" t="s">
        <v>642</v>
      </c>
      <c r="C19" s="5" t="s">
        <v>643</v>
      </c>
      <c r="D19" s="5">
        <v>2022</v>
      </c>
      <c r="E19" s="5" t="s">
        <v>644</v>
      </c>
      <c r="F19" s="5" t="s">
        <v>645</v>
      </c>
      <c r="G19" s="5" t="s">
        <v>646</v>
      </c>
      <c r="H19" s="7" t="s">
        <v>6598</v>
      </c>
    </row>
    <row r="20" spans="1:8" ht="60" x14ac:dyDescent="0.25">
      <c r="A20" s="5">
        <v>19</v>
      </c>
      <c r="B20" s="5" t="s">
        <v>647</v>
      </c>
      <c r="C20" s="5" t="s">
        <v>648</v>
      </c>
      <c r="D20" s="5">
        <v>2022</v>
      </c>
      <c r="E20" s="5" t="s">
        <v>649</v>
      </c>
      <c r="F20" s="5" t="s">
        <v>650</v>
      </c>
      <c r="G20" s="5" t="s">
        <v>651</v>
      </c>
      <c r="H20" s="7" t="s">
        <v>6590</v>
      </c>
    </row>
    <row r="21" spans="1:8" ht="60" x14ac:dyDescent="0.25">
      <c r="A21" s="5">
        <v>20</v>
      </c>
      <c r="B21" s="5" t="s">
        <v>652</v>
      </c>
      <c r="C21" s="5" t="s">
        <v>653</v>
      </c>
      <c r="D21" s="5">
        <v>2022</v>
      </c>
      <c r="E21" s="5" t="s">
        <v>654</v>
      </c>
      <c r="F21" s="5" t="s">
        <v>655</v>
      </c>
      <c r="G21" s="5" t="s">
        <v>656</v>
      </c>
      <c r="H21" s="7" t="s">
        <v>6591</v>
      </c>
    </row>
    <row r="22" spans="1:8" ht="135" x14ac:dyDescent="0.25">
      <c r="A22" s="5">
        <v>21</v>
      </c>
      <c r="B22" s="5" t="s">
        <v>657</v>
      </c>
      <c r="C22" s="5" t="s">
        <v>658</v>
      </c>
      <c r="D22" s="5">
        <v>2022</v>
      </c>
      <c r="E22" s="5" t="s">
        <v>659</v>
      </c>
      <c r="F22" s="5" t="s">
        <v>660</v>
      </c>
      <c r="G22" s="5" t="s">
        <v>661</v>
      </c>
      <c r="H22" s="7" t="s">
        <v>6595</v>
      </c>
    </row>
    <row r="23" spans="1:8" ht="120" x14ac:dyDescent="0.25">
      <c r="A23" s="5">
        <v>22</v>
      </c>
      <c r="B23" s="5" t="s">
        <v>662</v>
      </c>
      <c r="C23" s="5" t="s">
        <v>46</v>
      </c>
      <c r="D23" s="5">
        <v>2022</v>
      </c>
      <c r="E23" s="5" t="s">
        <v>663</v>
      </c>
      <c r="F23" s="5" t="s">
        <v>664</v>
      </c>
      <c r="G23" s="5" t="s">
        <v>665</v>
      </c>
      <c r="H23" s="7" t="s">
        <v>6592</v>
      </c>
    </row>
    <row r="24" spans="1:8" ht="105" x14ac:dyDescent="0.25">
      <c r="A24" s="5">
        <v>23</v>
      </c>
      <c r="B24" s="5" t="s">
        <v>666</v>
      </c>
      <c r="C24" s="5" t="s">
        <v>667</v>
      </c>
      <c r="D24" s="5">
        <v>2022</v>
      </c>
      <c r="E24" s="5" t="s">
        <v>668</v>
      </c>
      <c r="F24" s="5" t="s">
        <v>669</v>
      </c>
      <c r="G24" s="5" t="s">
        <v>670</v>
      </c>
      <c r="H24" s="7" t="s">
        <v>6598</v>
      </c>
    </row>
    <row r="25" spans="1:8" ht="90" x14ac:dyDescent="0.25">
      <c r="A25" s="5">
        <v>24</v>
      </c>
      <c r="B25" s="5" t="s">
        <v>671</v>
      </c>
      <c r="C25" s="5" t="s">
        <v>672</v>
      </c>
      <c r="D25" s="5">
        <v>2022</v>
      </c>
      <c r="E25" s="5" t="s">
        <v>673</v>
      </c>
      <c r="F25" s="5" t="s">
        <v>674</v>
      </c>
      <c r="G25" s="5" t="s">
        <v>675</v>
      </c>
      <c r="H25" s="7" t="s">
        <v>6599</v>
      </c>
    </row>
    <row r="26" spans="1:8" ht="150" x14ac:dyDescent="0.25">
      <c r="A26" s="5">
        <v>25</v>
      </c>
      <c r="B26" s="5" t="s">
        <v>676</v>
      </c>
      <c r="C26" s="5" t="s">
        <v>677</v>
      </c>
      <c r="D26" s="5">
        <v>2022</v>
      </c>
      <c r="E26" s="5" t="s">
        <v>678</v>
      </c>
      <c r="F26" s="5" t="s">
        <v>679</v>
      </c>
      <c r="G26" s="5" t="s">
        <v>680</v>
      </c>
      <c r="H26" s="7" t="s">
        <v>6594</v>
      </c>
    </row>
    <row r="27" spans="1:8" ht="90" x14ac:dyDescent="0.25">
      <c r="A27" s="5">
        <v>26</v>
      </c>
      <c r="B27" s="5" t="s">
        <v>681</v>
      </c>
      <c r="C27" s="5" t="s">
        <v>682</v>
      </c>
      <c r="D27" s="5">
        <v>2022</v>
      </c>
      <c r="E27" s="5" t="s">
        <v>574</v>
      </c>
      <c r="F27" s="5" t="s">
        <v>683</v>
      </c>
      <c r="G27" s="5" t="s">
        <v>684</v>
      </c>
      <c r="H27" s="7" t="s">
        <v>6591</v>
      </c>
    </row>
    <row r="28" spans="1:8" ht="150" x14ac:dyDescent="0.25">
      <c r="A28" s="5">
        <v>27</v>
      </c>
      <c r="B28" s="5" t="s">
        <v>685</v>
      </c>
      <c r="C28" s="5" t="s">
        <v>686</v>
      </c>
      <c r="D28" s="5">
        <v>2022</v>
      </c>
      <c r="E28" s="5" t="s">
        <v>687</v>
      </c>
      <c r="F28" s="5" t="s">
        <v>688</v>
      </c>
      <c r="G28" s="5" t="s">
        <v>689</v>
      </c>
      <c r="H28" s="7" t="s">
        <v>6594</v>
      </c>
    </row>
    <row r="29" spans="1:8" ht="90" x14ac:dyDescent="0.25">
      <c r="A29" s="5">
        <v>28</v>
      </c>
      <c r="B29" s="5" t="s">
        <v>690</v>
      </c>
      <c r="C29" s="5" t="s">
        <v>43</v>
      </c>
      <c r="D29" s="5">
        <v>2022</v>
      </c>
      <c r="E29" s="5" t="s">
        <v>691</v>
      </c>
      <c r="F29" s="5" t="s">
        <v>692</v>
      </c>
      <c r="G29" s="5" t="s">
        <v>693</v>
      </c>
      <c r="H29" s="7" t="s">
        <v>6593</v>
      </c>
    </row>
    <row r="30" spans="1:8" ht="30" x14ac:dyDescent="0.25">
      <c r="A30" s="5">
        <v>29</v>
      </c>
      <c r="B30" s="5" t="s">
        <v>694</v>
      </c>
      <c r="C30" s="5" t="s">
        <v>695</v>
      </c>
      <c r="D30" s="5">
        <v>2022</v>
      </c>
      <c r="E30" s="5" t="s">
        <v>696</v>
      </c>
      <c r="F30" s="5" t="s">
        <v>697</v>
      </c>
      <c r="G30" s="5" t="s">
        <v>698</v>
      </c>
      <c r="H30" s="7" t="s">
        <v>6590</v>
      </c>
    </row>
    <row r="31" spans="1:8" ht="135" x14ac:dyDescent="0.25">
      <c r="A31" s="5">
        <v>30</v>
      </c>
      <c r="B31" s="5" t="s">
        <v>699</v>
      </c>
      <c r="C31" s="5" t="s">
        <v>700</v>
      </c>
      <c r="D31" s="5">
        <v>2022</v>
      </c>
      <c r="E31" s="5" t="s">
        <v>701</v>
      </c>
      <c r="F31" s="5" t="s">
        <v>702</v>
      </c>
      <c r="G31" s="5" t="s">
        <v>703</v>
      </c>
      <c r="H31" s="7" t="s">
        <v>6594</v>
      </c>
    </row>
    <row r="32" spans="1:8" ht="120" x14ac:dyDescent="0.25">
      <c r="A32" s="5">
        <v>31</v>
      </c>
      <c r="B32" s="5" t="s">
        <v>704</v>
      </c>
      <c r="C32" s="5" t="s">
        <v>69</v>
      </c>
      <c r="D32" s="5">
        <v>2022</v>
      </c>
      <c r="E32" s="5" t="s">
        <v>705</v>
      </c>
      <c r="F32" s="5" t="s">
        <v>706</v>
      </c>
      <c r="G32" s="5" t="s">
        <v>707</v>
      </c>
      <c r="H32" s="7" t="s">
        <v>6592</v>
      </c>
    </row>
    <row r="33" spans="1:8" ht="180" x14ac:dyDescent="0.25">
      <c r="A33" s="5">
        <v>32</v>
      </c>
      <c r="B33" s="5" t="s">
        <v>708</v>
      </c>
      <c r="C33" s="5" t="s">
        <v>709</v>
      </c>
      <c r="D33" s="5">
        <v>2022</v>
      </c>
      <c r="E33" s="5" t="s">
        <v>710</v>
      </c>
      <c r="F33" s="5" t="s">
        <v>711</v>
      </c>
      <c r="G33" s="5" t="s">
        <v>712</v>
      </c>
      <c r="H33" s="7" t="s">
        <v>6591</v>
      </c>
    </row>
    <row r="34" spans="1:8" ht="90" x14ac:dyDescent="0.25">
      <c r="A34" s="5">
        <v>33</v>
      </c>
      <c r="B34" s="5" t="s">
        <v>713</v>
      </c>
      <c r="C34" s="5" t="s">
        <v>101</v>
      </c>
      <c r="D34" s="5">
        <v>2022</v>
      </c>
      <c r="E34" s="5" t="s">
        <v>714</v>
      </c>
      <c r="F34" s="5" t="s">
        <v>715</v>
      </c>
      <c r="G34" s="5" t="s">
        <v>716</v>
      </c>
      <c r="H34" s="7" t="s">
        <v>6593</v>
      </c>
    </row>
    <row r="35" spans="1:8" ht="409.5" x14ac:dyDescent="0.25">
      <c r="A35" s="5">
        <v>34</v>
      </c>
      <c r="B35" s="5" t="s">
        <v>717</v>
      </c>
      <c r="C35" s="5" t="s">
        <v>57</v>
      </c>
      <c r="D35" s="5">
        <v>2022</v>
      </c>
      <c r="E35" s="5" t="s">
        <v>58</v>
      </c>
      <c r="F35" s="5" t="s">
        <v>718</v>
      </c>
      <c r="G35" s="5" t="s">
        <v>719</v>
      </c>
      <c r="H35" s="7" t="s">
        <v>6592</v>
      </c>
    </row>
    <row r="36" spans="1:8" ht="120" x14ac:dyDescent="0.25">
      <c r="A36" s="5">
        <v>35</v>
      </c>
      <c r="B36" s="5" t="s">
        <v>720</v>
      </c>
      <c r="C36" s="5" t="s">
        <v>110</v>
      </c>
      <c r="D36" s="5">
        <v>2022</v>
      </c>
      <c r="E36" s="5" t="s">
        <v>721</v>
      </c>
      <c r="F36" s="5" t="s">
        <v>722</v>
      </c>
      <c r="G36" s="5" t="s">
        <v>723</v>
      </c>
      <c r="H36" s="7" t="s">
        <v>6590</v>
      </c>
    </row>
    <row r="37" spans="1:8" ht="180" x14ac:dyDescent="0.25">
      <c r="A37" s="5">
        <v>36</v>
      </c>
      <c r="B37" s="5" t="s">
        <v>724</v>
      </c>
      <c r="C37" s="5" t="s">
        <v>725</v>
      </c>
      <c r="D37" s="5">
        <v>2022</v>
      </c>
      <c r="E37" s="5" t="s">
        <v>726</v>
      </c>
      <c r="F37" s="5" t="s">
        <v>727</v>
      </c>
      <c r="G37" s="5" t="s">
        <v>728</v>
      </c>
      <c r="H37" s="7" t="s">
        <v>6593</v>
      </c>
    </row>
    <row r="38" spans="1:8" ht="285" x14ac:dyDescent="0.25">
      <c r="A38" s="5">
        <v>37</v>
      </c>
      <c r="B38" s="5" t="s">
        <v>729</v>
      </c>
      <c r="C38" s="5" t="s">
        <v>730</v>
      </c>
      <c r="D38" s="5">
        <v>2022</v>
      </c>
      <c r="E38" s="5" t="s">
        <v>731</v>
      </c>
      <c r="F38" s="5" t="s">
        <v>732</v>
      </c>
      <c r="G38" s="5" t="s">
        <v>733</v>
      </c>
      <c r="H38" s="7" t="s">
        <v>6594</v>
      </c>
    </row>
    <row r="39" spans="1:8" ht="165" x14ac:dyDescent="0.25">
      <c r="A39" s="5">
        <v>38</v>
      </c>
      <c r="B39" s="5" t="s">
        <v>625</v>
      </c>
      <c r="C39" s="5" t="s">
        <v>130</v>
      </c>
      <c r="D39" s="5">
        <v>2022</v>
      </c>
      <c r="E39" s="5" t="s">
        <v>129</v>
      </c>
      <c r="F39" s="5" t="s">
        <v>734</v>
      </c>
      <c r="G39" s="5" t="s">
        <v>735</v>
      </c>
      <c r="H39" s="7" t="s">
        <v>6595</v>
      </c>
    </row>
    <row r="40" spans="1:8" ht="60" x14ac:dyDescent="0.25">
      <c r="A40" s="5">
        <v>39</v>
      </c>
      <c r="B40" s="5" t="s">
        <v>736</v>
      </c>
      <c r="C40" s="5" t="s">
        <v>737</v>
      </c>
      <c r="D40" s="5">
        <v>2022</v>
      </c>
      <c r="E40" s="5" t="s">
        <v>738</v>
      </c>
      <c r="F40" s="5" t="s">
        <v>739</v>
      </c>
      <c r="G40" s="5" t="s">
        <v>740</v>
      </c>
      <c r="H40" s="7" t="s">
        <v>6591</v>
      </c>
    </row>
    <row r="41" spans="1:8" ht="120" x14ac:dyDescent="0.25">
      <c r="A41" s="5">
        <v>40</v>
      </c>
      <c r="B41" s="5" t="s">
        <v>741</v>
      </c>
      <c r="C41" s="5" t="s">
        <v>742</v>
      </c>
      <c r="D41" s="5">
        <v>2022</v>
      </c>
      <c r="E41" s="5" t="s">
        <v>743</v>
      </c>
      <c r="F41" s="5" t="s">
        <v>744</v>
      </c>
      <c r="G41" s="5" t="s">
        <v>745</v>
      </c>
      <c r="H41" s="5" t="s">
        <v>6599</v>
      </c>
    </row>
    <row r="42" spans="1:8" ht="105" x14ac:dyDescent="0.25">
      <c r="A42" s="5">
        <v>41</v>
      </c>
      <c r="B42" s="5" t="s">
        <v>746</v>
      </c>
      <c r="C42" s="5" t="s">
        <v>747</v>
      </c>
      <c r="D42" s="5">
        <v>2022</v>
      </c>
      <c r="E42" s="5" t="s">
        <v>748</v>
      </c>
      <c r="F42" s="5" t="s">
        <v>749</v>
      </c>
      <c r="G42" s="5" t="s">
        <v>750</v>
      </c>
      <c r="H42" s="5" t="s">
        <v>6591</v>
      </c>
    </row>
    <row r="43" spans="1:8" ht="60" x14ac:dyDescent="0.25">
      <c r="A43" s="5">
        <v>42</v>
      </c>
      <c r="B43" s="5" t="s">
        <v>751</v>
      </c>
      <c r="C43" s="5" t="s">
        <v>752</v>
      </c>
      <c r="D43" s="5">
        <v>2022</v>
      </c>
      <c r="E43" s="5" t="s">
        <v>753</v>
      </c>
      <c r="F43" s="5" t="s">
        <v>754</v>
      </c>
      <c r="G43" s="5" t="s">
        <v>755</v>
      </c>
      <c r="H43" s="5" t="s">
        <v>6599</v>
      </c>
    </row>
    <row r="44" spans="1:8" ht="105" x14ac:dyDescent="0.25">
      <c r="A44" s="5">
        <v>43</v>
      </c>
      <c r="B44" s="5" t="s">
        <v>756</v>
      </c>
      <c r="C44" s="5" t="s">
        <v>757</v>
      </c>
      <c r="D44" s="5">
        <v>2022</v>
      </c>
      <c r="E44" s="5" t="s">
        <v>758</v>
      </c>
      <c r="F44" s="5" t="s">
        <v>759</v>
      </c>
      <c r="G44" s="5" t="s">
        <v>760</v>
      </c>
      <c r="H44" s="5" t="s">
        <v>6591</v>
      </c>
    </row>
    <row r="45" spans="1:8" ht="60" x14ac:dyDescent="0.25">
      <c r="A45" s="5">
        <v>44</v>
      </c>
      <c r="B45" s="5" t="s">
        <v>761</v>
      </c>
      <c r="C45" s="5" t="s">
        <v>762</v>
      </c>
      <c r="D45" s="5">
        <v>2022</v>
      </c>
      <c r="E45" s="5" t="s">
        <v>758</v>
      </c>
      <c r="F45" s="5" t="s">
        <v>763</v>
      </c>
      <c r="G45" s="5" t="s">
        <v>764</v>
      </c>
      <c r="H45" s="5" t="s">
        <v>6591</v>
      </c>
    </row>
    <row r="46" spans="1:8" ht="75" x14ac:dyDescent="0.25">
      <c r="A46" s="5">
        <v>45</v>
      </c>
      <c r="B46" s="5" t="s">
        <v>765</v>
      </c>
      <c r="C46" s="5" t="s">
        <v>87</v>
      </c>
      <c r="D46" s="5">
        <v>2022</v>
      </c>
      <c r="E46" s="5" t="s">
        <v>766</v>
      </c>
      <c r="F46" s="5" t="s">
        <v>767</v>
      </c>
      <c r="G46" s="5" t="s">
        <v>768</v>
      </c>
      <c r="H46" s="5" t="s">
        <v>6593</v>
      </c>
    </row>
    <row r="47" spans="1:8" ht="105" x14ac:dyDescent="0.25">
      <c r="A47" s="5">
        <v>46</v>
      </c>
      <c r="B47" s="5" t="s">
        <v>769</v>
      </c>
      <c r="C47" s="5" t="s">
        <v>770</v>
      </c>
      <c r="D47" s="5">
        <v>2022</v>
      </c>
      <c r="E47" s="5" t="s">
        <v>771</v>
      </c>
      <c r="F47" s="5" t="s">
        <v>772</v>
      </c>
      <c r="G47" s="5" t="s">
        <v>773</v>
      </c>
      <c r="H47" s="5" t="s">
        <v>6593</v>
      </c>
    </row>
    <row r="48" spans="1:8" ht="120" x14ac:dyDescent="0.25">
      <c r="A48" s="5">
        <v>47</v>
      </c>
      <c r="B48" s="5" t="s">
        <v>774</v>
      </c>
      <c r="C48" s="5" t="s">
        <v>775</v>
      </c>
      <c r="D48" s="5">
        <v>2022</v>
      </c>
      <c r="E48" s="5" t="s">
        <v>776</v>
      </c>
      <c r="F48" s="5" t="s">
        <v>777</v>
      </c>
      <c r="G48" s="5" t="s">
        <v>778</v>
      </c>
      <c r="H48" s="5" t="s">
        <v>6593</v>
      </c>
    </row>
    <row r="49" spans="1:8" ht="105" x14ac:dyDescent="0.25">
      <c r="A49" s="5">
        <v>48</v>
      </c>
      <c r="B49" s="5" t="s">
        <v>779</v>
      </c>
      <c r="C49" s="5" t="s">
        <v>93</v>
      </c>
      <c r="D49" s="5">
        <v>2022</v>
      </c>
      <c r="E49" s="5" t="s">
        <v>668</v>
      </c>
      <c r="F49" s="5" t="s">
        <v>780</v>
      </c>
      <c r="G49" s="5" t="s">
        <v>781</v>
      </c>
      <c r="H49" s="5" t="s">
        <v>6605</v>
      </c>
    </row>
    <row r="50" spans="1:8" ht="375" x14ac:dyDescent="0.25">
      <c r="A50" s="5">
        <v>49</v>
      </c>
      <c r="B50" s="5" t="s">
        <v>782</v>
      </c>
      <c r="C50" s="5" t="s">
        <v>104</v>
      </c>
      <c r="D50" s="5">
        <v>2022</v>
      </c>
      <c r="E50" s="5" t="s">
        <v>783</v>
      </c>
      <c r="F50" s="5" t="s">
        <v>784</v>
      </c>
      <c r="G50" s="5" t="s">
        <v>785</v>
      </c>
      <c r="H50" s="5" t="s">
        <v>6592</v>
      </c>
    </row>
    <row r="51" spans="1:8" ht="90" x14ac:dyDescent="0.25">
      <c r="A51" s="5">
        <v>50</v>
      </c>
      <c r="B51" s="5" t="s">
        <v>786</v>
      </c>
      <c r="C51" s="5" t="s">
        <v>787</v>
      </c>
      <c r="D51" s="5">
        <v>2022</v>
      </c>
      <c r="E51" s="5" t="s">
        <v>622</v>
      </c>
      <c r="F51" s="5" t="s">
        <v>788</v>
      </c>
      <c r="G51" s="5" t="s">
        <v>789</v>
      </c>
      <c r="H51" s="5" t="s">
        <v>6591</v>
      </c>
    </row>
    <row r="52" spans="1:8" ht="120" x14ac:dyDescent="0.25">
      <c r="A52" s="5">
        <v>51</v>
      </c>
      <c r="B52" s="5" t="s">
        <v>790</v>
      </c>
      <c r="C52" s="5" t="s">
        <v>791</v>
      </c>
      <c r="D52" s="5">
        <v>2022</v>
      </c>
      <c r="E52" s="5" t="s">
        <v>792</v>
      </c>
      <c r="F52" s="5" t="s">
        <v>793</v>
      </c>
      <c r="G52" s="5" t="s">
        <v>794</v>
      </c>
      <c r="H52" s="5" t="s">
        <v>6591</v>
      </c>
    </row>
    <row r="53" spans="1:8" ht="165" x14ac:dyDescent="0.25">
      <c r="A53" s="5">
        <v>52</v>
      </c>
      <c r="B53" s="5" t="s">
        <v>795</v>
      </c>
      <c r="C53" s="5" t="s">
        <v>796</v>
      </c>
      <c r="D53" s="5">
        <v>2022</v>
      </c>
      <c r="E53" s="5" t="s">
        <v>797</v>
      </c>
      <c r="F53" s="5" t="s">
        <v>798</v>
      </c>
      <c r="G53" s="5" t="s">
        <v>799</v>
      </c>
      <c r="H53" s="5" t="s">
        <v>6592</v>
      </c>
    </row>
    <row r="54" spans="1:8" ht="75" x14ac:dyDescent="0.25">
      <c r="A54" s="5">
        <v>53</v>
      </c>
      <c r="B54" s="5" t="s">
        <v>800</v>
      </c>
      <c r="C54" s="5" t="s">
        <v>55</v>
      </c>
      <c r="D54" s="5">
        <v>2022</v>
      </c>
      <c r="E54" s="5" t="s">
        <v>801</v>
      </c>
      <c r="F54" s="5" t="s">
        <v>802</v>
      </c>
      <c r="G54" s="5" t="s">
        <v>803</v>
      </c>
      <c r="H54" s="5" t="s">
        <v>6592</v>
      </c>
    </row>
    <row r="55" spans="1:8" ht="90" x14ac:dyDescent="0.25">
      <c r="A55" s="5">
        <v>54</v>
      </c>
      <c r="B55" s="5" t="s">
        <v>804</v>
      </c>
      <c r="C55" s="5" t="s">
        <v>805</v>
      </c>
      <c r="D55" s="5">
        <v>2022</v>
      </c>
      <c r="E55" s="5" t="s">
        <v>806</v>
      </c>
      <c r="F55" s="5" t="s">
        <v>807</v>
      </c>
      <c r="G55" s="5" t="s">
        <v>808</v>
      </c>
      <c r="H55" s="5" t="s">
        <v>6591</v>
      </c>
    </row>
    <row r="56" spans="1:8" ht="45" x14ac:dyDescent="0.25">
      <c r="A56" s="5">
        <v>55</v>
      </c>
      <c r="B56" s="5" t="s">
        <v>809</v>
      </c>
      <c r="C56" s="5" t="s">
        <v>73</v>
      </c>
      <c r="D56" s="5">
        <v>2022</v>
      </c>
      <c r="E56" s="5" t="s">
        <v>668</v>
      </c>
      <c r="F56" s="5" t="s">
        <v>810</v>
      </c>
      <c r="G56" s="5" t="s">
        <v>811</v>
      </c>
      <c r="H56" s="5" t="s">
        <v>6590</v>
      </c>
    </row>
    <row r="57" spans="1:8" ht="90" x14ac:dyDescent="0.25">
      <c r="A57" s="5">
        <v>56</v>
      </c>
      <c r="B57" s="5" t="s">
        <v>812</v>
      </c>
      <c r="C57" s="5" t="s">
        <v>813</v>
      </c>
      <c r="D57" s="5">
        <v>2022</v>
      </c>
      <c r="E57" s="5" t="s">
        <v>814</v>
      </c>
      <c r="F57" s="5" t="s">
        <v>815</v>
      </c>
      <c r="G57" s="5" t="s">
        <v>816</v>
      </c>
      <c r="H57" s="5" t="s">
        <v>6591</v>
      </c>
    </row>
    <row r="58" spans="1:8" ht="90" x14ac:dyDescent="0.25">
      <c r="A58" s="5">
        <v>57</v>
      </c>
      <c r="B58" s="5" t="s">
        <v>817</v>
      </c>
      <c r="C58" s="5" t="s">
        <v>818</v>
      </c>
      <c r="D58" s="5">
        <v>2022</v>
      </c>
      <c r="E58" s="5" t="s">
        <v>819</v>
      </c>
      <c r="F58" s="5" t="s">
        <v>820</v>
      </c>
      <c r="G58" s="5" t="s">
        <v>821</v>
      </c>
      <c r="H58" s="5" t="s">
        <v>6590</v>
      </c>
    </row>
    <row r="59" spans="1:8" ht="75" x14ac:dyDescent="0.25">
      <c r="A59" s="5">
        <v>58</v>
      </c>
      <c r="B59" s="5" t="s">
        <v>822</v>
      </c>
      <c r="C59" s="5" t="s">
        <v>823</v>
      </c>
      <c r="D59" s="5">
        <v>2022</v>
      </c>
      <c r="E59" s="5" t="s">
        <v>824</v>
      </c>
      <c r="F59" s="5" t="s">
        <v>825</v>
      </c>
      <c r="G59" s="5" t="s">
        <v>826</v>
      </c>
      <c r="H59" s="5" t="s">
        <v>6596</v>
      </c>
    </row>
    <row r="60" spans="1:8" ht="90" x14ac:dyDescent="0.25">
      <c r="A60" s="5">
        <v>59</v>
      </c>
      <c r="B60" s="5" t="s">
        <v>827</v>
      </c>
      <c r="C60" s="5" t="s">
        <v>108</v>
      </c>
      <c r="D60" s="5">
        <v>2022</v>
      </c>
      <c r="E60" s="5" t="s">
        <v>668</v>
      </c>
      <c r="F60" s="5" t="s">
        <v>828</v>
      </c>
      <c r="G60" s="5" t="s">
        <v>829</v>
      </c>
      <c r="H60" s="5" t="s">
        <v>6590</v>
      </c>
    </row>
    <row r="61" spans="1:8" ht="60" x14ac:dyDescent="0.25">
      <c r="A61" s="5">
        <v>60</v>
      </c>
      <c r="B61" s="5" t="s">
        <v>830</v>
      </c>
      <c r="C61" s="5" t="s">
        <v>82</v>
      </c>
      <c r="D61" s="5">
        <v>2022</v>
      </c>
      <c r="E61" s="5" t="s">
        <v>668</v>
      </c>
      <c r="F61" s="5" t="s">
        <v>831</v>
      </c>
      <c r="G61" s="5" t="s">
        <v>832</v>
      </c>
      <c r="H61" s="5" t="s">
        <v>6590</v>
      </c>
    </row>
    <row r="62" spans="1:8" ht="75" x14ac:dyDescent="0.25">
      <c r="A62" s="5">
        <v>61</v>
      </c>
      <c r="B62" s="5" t="s">
        <v>833</v>
      </c>
      <c r="C62" s="5" t="s">
        <v>109</v>
      </c>
      <c r="D62" s="5">
        <v>2022</v>
      </c>
      <c r="E62" s="5" t="s">
        <v>668</v>
      </c>
      <c r="F62" s="5" t="s">
        <v>834</v>
      </c>
      <c r="G62" s="5" t="s">
        <v>835</v>
      </c>
      <c r="H62" s="5" t="s">
        <v>6590</v>
      </c>
    </row>
    <row r="63" spans="1:8" ht="135" x14ac:dyDescent="0.25">
      <c r="A63" s="5">
        <v>62</v>
      </c>
      <c r="B63" s="5" t="s">
        <v>836</v>
      </c>
      <c r="C63" s="5" t="s">
        <v>837</v>
      </c>
      <c r="D63" s="5">
        <v>2022</v>
      </c>
      <c r="E63" s="5" t="s">
        <v>838</v>
      </c>
      <c r="F63" s="5" t="s">
        <v>839</v>
      </c>
      <c r="G63" s="5" t="s">
        <v>840</v>
      </c>
      <c r="H63" s="5" t="s">
        <v>6591</v>
      </c>
    </row>
    <row r="64" spans="1:8" ht="165" x14ac:dyDescent="0.25">
      <c r="A64" s="5">
        <v>63</v>
      </c>
      <c r="B64" s="5" t="s">
        <v>841</v>
      </c>
      <c r="C64" s="5" t="s">
        <v>44</v>
      </c>
      <c r="D64" s="5">
        <v>2022</v>
      </c>
      <c r="E64" s="5" t="s">
        <v>842</v>
      </c>
      <c r="F64" s="5" t="s">
        <v>843</v>
      </c>
      <c r="G64" s="5" t="s">
        <v>844</v>
      </c>
      <c r="H64" s="5" t="s">
        <v>6595</v>
      </c>
    </row>
    <row r="65" spans="1:8" ht="105" x14ac:dyDescent="0.25">
      <c r="A65" s="5">
        <v>64</v>
      </c>
      <c r="B65" s="5" t="s">
        <v>845</v>
      </c>
      <c r="C65" s="5" t="s">
        <v>846</v>
      </c>
      <c r="D65" s="5">
        <v>2022</v>
      </c>
      <c r="E65" s="5" t="s">
        <v>847</v>
      </c>
      <c r="F65" s="5" t="s">
        <v>848</v>
      </c>
      <c r="G65" s="5" t="s">
        <v>849</v>
      </c>
      <c r="H65" s="5" t="s">
        <v>6591</v>
      </c>
    </row>
    <row r="66" spans="1:8" ht="90" x14ac:dyDescent="0.25">
      <c r="A66" s="5">
        <v>65</v>
      </c>
      <c r="B66" s="5" t="s">
        <v>850</v>
      </c>
      <c r="C66" s="5" t="s">
        <v>851</v>
      </c>
      <c r="D66" s="5">
        <v>2022</v>
      </c>
      <c r="E66" s="5" t="s">
        <v>852</v>
      </c>
      <c r="F66" s="5" t="s">
        <v>853</v>
      </c>
      <c r="G66" s="5" t="s">
        <v>854</v>
      </c>
      <c r="H66" s="5" t="s">
        <v>6591</v>
      </c>
    </row>
    <row r="67" spans="1:8" ht="60" x14ac:dyDescent="0.25">
      <c r="A67" s="5">
        <v>66</v>
      </c>
      <c r="B67" s="5" t="s">
        <v>295</v>
      </c>
      <c r="C67" s="5" t="s">
        <v>855</v>
      </c>
      <c r="D67" s="5">
        <v>2022</v>
      </c>
      <c r="E67" s="5" t="s">
        <v>856</v>
      </c>
      <c r="F67" s="5" t="s">
        <v>857</v>
      </c>
      <c r="G67" s="5" t="s">
        <v>858</v>
      </c>
      <c r="H67" s="5" t="s">
        <v>6591</v>
      </c>
    </row>
    <row r="68" spans="1:8" ht="30" x14ac:dyDescent="0.25">
      <c r="A68" s="5">
        <v>67</v>
      </c>
      <c r="B68" s="5" t="s">
        <v>859</v>
      </c>
      <c r="C68" s="5" t="s">
        <v>48</v>
      </c>
      <c r="D68" s="5">
        <v>2022</v>
      </c>
      <c r="E68" s="5" t="s">
        <v>860</v>
      </c>
      <c r="F68" s="5" t="s">
        <v>861</v>
      </c>
      <c r="G68" s="5" t="s">
        <v>862</v>
      </c>
      <c r="H68" s="5" t="s">
        <v>6593</v>
      </c>
    </row>
    <row r="69" spans="1:8" ht="75" x14ac:dyDescent="0.25">
      <c r="A69" s="5">
        <v>68</v>
      </c>
      <c r="B69" s="5" t="s">
        <v>863</v>
      </c>
      <c r="C69" s="5" t="s">
        <v>864</v>
      </c>
      <c r="D69" s="5">
        <v>2022</v>
      </c>
      <c r="E69" s="5" t="s">
        <v>865</v>
      </c>
      <c r="F69" s="5" t="s">
        <v>866</v>
      </c>
      <c r="G69" s="5" t="s">
        <v>867</v>
      </c>
      <c r="H69" s="5" t="s">
        <v>6590</v>
      </c>
    </row>
    <row r="70" spans="1:8" ht="165" x14ac:dyDescent="0.25">
      <c r="A70" s="5">
        <v>69</v>
      </c>
      <c r="B70" s="5" t="s">
        <v>868</v>
      </c>
      <c r="C70" s="5" t="s">
        <v>869</v>
      </c>
      <c r="D70" s="5">
        <v>2022</v>
      </c>
      <c r="E70" s="5" t="s">
        <v>870</v>
      </c>
      <c r="F70" s="5" t="s">
        <v>871</v>
      </c>
      <c r="G70" s="5" t="s">
        <v>872</v>
      </c>
      <c r="H70" s="5" t="s">
        <v>6595</v>
      </c>
    </row>
    <row r="71" spans="1:8" ht="105" x14ac:dyDescent="0.25">
      <c r="A71" s="5">
        <v>70</v>
      </c>
      <c r="B71" s="5" t="s">
        <v>873</v>
      </c>
      <c r="C71" s="5" t="s">
        <v>874</v>
      </c>
      <c r="D71" s="5">
        <v>2022</v>
      </c>
      <c r="E71" s="5" t="s">
        <v>875</v>
      </c>
      <c r="F71" s="5" t="s">
        <v>876</v>
      </c>
      <c r="G71" s="5" t="s">
        <v>877</v>
      </c>
      <c r="H71" s="5" t="s">
        <v>6594</v>
      </c>
    </row>
    <row r="72" spans="1:8" ht="60" x14ac:dyDescent="0.25">
      <c r="A72" s="5">
        <v>71</v>
      </c>
      <c r="B72" s="5" t="s">
        <v>878</v>
      </c>
      <c r="C72" s="5" t="s">
        <v>879</v>
      </c>
      <c r="D72" s="5">
        <v>2022</v>
      </c>
      <c r="E72" s="5" t="s">
        <v>880</v>
      </c>
      <c r="F72" s="5" t="s">
        <v>881</v>
      </c>
      <c r="G72" s="5" t="s">
        <v>882</v>
      </c>
      <c r="H72" s="5" t="s">
        <v>6594</v>
      </c>
    </row>
    <row r="73" spans="1:8" ht="270" x14ac:dyDescent="0.25">
      <c r="A73" s="5">
        <v>72</v>
      </c>
      <c r="B73" s="5" t="s">
        <v>883</v>
      </c>
      <c r="C73" s="5" t="s">
        <v>884</v>
      </c>
      <c r="D73" s="5">
        <v>2022</v>
      </c>
      <c r="E73" s="5" t="s">
        <v>885</v>
      </c>
      <c r="F73" s="5" t="s">
        <v>886</v>
      </c>
      <c r="G73" s="5" t="s">
        <v>887</v>
      </c>
      <c r="H73" s="5" t="s">
        <v>6591</v>
      </c>
    </row>
    <row r="74" spans="1:8" ht="105" x14ac:dyDescent="0.25">
      <c r="A74" s="5">
        <v>73</v>
      </c>
      <c r="B74" s="5" t="s">
        <v>888</v>
      </c>
      <c r="C74" s="5" t="s">
        <v>106</v>
      </c>
      <c r="D74" s="5">
        <v>2022</v>
      </c>
      <c r="E74" s="5" t="s">
        <v>132</v>
      </c>
      <c r="F74" s="5" t="s">
        <v>889</v>
      </c>
      <c r="G74" s="5" t="s">
        <v>890</v>
      </c>
      <c r="H74" s="5" t="s">
        <v>6590</v>
      </c>
    </row>
    <row r="75" spans="1:8" ht="90" x14ac:dyDescent="0.25">
      <c r="A75" s="5">
        <v>74</v>
      </c>
      <c r="B75" s="5" t="s">
        <v>891</v>
      </c>
      <c r="C75" s="5" t="s">
        <v>92</v>
      </c>
      <c r="D75" s="5">
        <v>2022</v>
      </c>
      <c r="E75" s="5" t="s">
        <v>132</v>
      </c>
      <c r="F75" s="5" t="s">
        <v>892</v>
      </c>
      <c r="G75" s="5" t="s">
        <v>893</v>
      </c>
      <c r="H75" s="5" t="s">
        <v>6590</v>
      </c>
    </row>
    <row r="76" spans="1:8" ht="105" x14ac:dyDescent="0.25">
      <c r="A76" s="5">
        <v>75</v>
      </c>
      <c r="B76" s="5" t="s">
        <v>894</v>
      </c>
      <c r="C76" s="5" t="s">
        <v>32</v>
      </c>
      <c r="D76" s="5">
        <v>2022</v>
      </c>
      <c r="E76" s="5" t="s">
        <v>895</v>
      </c>
      <c r="F76" s="5" t="s">
        <v>896</v>
      </c>
      <c r="G76" s="5" t="s">
        <v>897</v>
      </c>
      <c r="H76" s="5" t="s">
        <v>6593</v>
      </c>
    </row>
    <row r="77" spans="1:8" ht="105" x14ac:dyDescent="0.25">
      <c r="A77" s="5">
        <v>76</v>
      </c>
      <c r="B77" s="5" t="s">
        <v>898</v>
      </c>
      <c r="C77" s="5" t="s">
        <v>899</v>
      </c>
      <c r="D77" s="5">
        <v>2022</v>
      </c>
      <c r="E77" s="5" t="s">
        <v>900</v>
      </c>
      <c r="F77" s="5" t="s">
        <v>901</v>
      </c>
      <c r="G77" s="5" t="s">
        <v>902</v>
      </c>
      <c r="H77" s="5" t="s">
        <v>6594</v>
      </c>
    </row>
    <row r="78" spans="1:8" ht="60" x14ac:dyDescent="0.25">
      <c r="A78" s="5">
        <v>77</v>
      </c>
      <c r="B78" s="5" t="s">
        <v>903</v>
      </c>
      <c r="C78" s="5" t="s">
        <v>904</v>
      </c>
      <c r="D78" s="5">
        <v>2022</v>
      </c>
      <c r="E78" s="5" t="s">
        <v>905</v>
      </c>
      <c r="F78" s="5" t="s">
        <v>906</v>
      </c>
      <c r="G78" s="5" t="s">
        <v>907</v>
      </c>
      <c r="H78" s="5" t="s">
        <v>6591</v>
      </c>
    </row>
    <row r="79" spans="1:8" ht="285" x14ac:dyDescent="0.25">
      <c r="A79" s="5">
        <v>78</v>
      </c>
      <c r="B79" s="5" t="s">
        <v>908</v>
      </c>
      <c r="C79" s="5" t="s">
        <v>100</v>
      </c>
      <c r="D79" s="5">
        <v>2022</v>
      </c>
      <c r="E79" s="5" t="s">
        <v>909</v>
      </c>
      <c r="F79" s="5" t="s">
        <v>910</v>
      </c>
      <c r="G79" s="5" t="s">
        <v>911</v>
      </c>
      <c r="H79" s="5" t="s">
        <v>6597</v>
      </c>
    </row>
    <row r="80" spans="1:8" ht="75" x14ac:dyDescent="0.25">
      <c r="A80" s="5">
        <v>79</v>
      </c>
      <c r="B80" s="5" t="s">
        <v>912</v>
      </c>
      <c r="C80" s="5" t="s">
        <v>913</v>
      </c>
      <c r="D80" s="5">
        <v>2022</v>
      </c>
      <c r="E80" s="5" t="s">
        <v>914</v>
      </c>
      <c r="F80" s="5" t="s">
        <v>915</v>
      </c>
      <c r="G80" s="5" t="s">
        <v>916</v>
      </c>
      <c r="H80" s="5" t="s">
        <v>6593</v>
      </c>
    </row>
    <row r="81" spans="1:8" ht="135" x14ac:dyDescent="0.25">
      <c r="A81" s="5">
        <v>80</v>
      </c>
      <c r="B81" s="5" t="s">
        <v>917</v>
      </c>
      <c r="C81" s="5" t="s">
        <v>56</v>
      </c>
      <c r="D81" s="5">
        <v>2022</v>
      </c>
      <c r="E81" s="5" t="s">
        <v>918</v>
      </c>
      <c r="F81" s="5" t="s">
        <v>919</v>
      </c>
      <c r="G81" s="5" t="s">
        <v>920</v>
      </c>
      <c r="H81" s="5" t="s">
        <v>6593</v>
      </c>
    </row>
    <row r="82" spans="1:8" ht="45" x14ac:dyDescent="0.25">
      <c r="A82" s="5">
        <v>81</v>
      </c>
      <c r="B82" s="5" t="s">
        <v>921</v>
      </c>
      <c r="C82" s="5" t="s">
        <v>922</v>
      </c>
      <c r="D82" s="5">
        <v>2022</v>
      </c>
      <c r="E82" s="5" t="s">
        <v>923</v>
      </c>
      <c r="F82" s="5" t="s">
        <v>924</v>
      </c>
      <c r="G82" s="5" t="s">
        <v>925</v>
      </c>
      <c r="H82" s="5" t="s">
        <v>6591</v>
      </c>
    </row>
    <row r="83" spans="1:8" ht="105" x14ac:dyDescent="0.25">
      <c r="A83" s="5">
        <v>82</v>
      </c>
      <c r="B83" s="5" t="s">
        <v>926</v>
      </c>
      <c r="C83" s="5" t="s">
        <v>927</v>
      </c>
      <c r="D83" s="5">
        <v>2022</v>
      </c>
      <c r="E83" s="5" t="s">
        <v>928</v>
      </c>
      <c r="F83" s="5" t="s">
        <v>929</v>
      </c>
      <c r="G83" s="5" t="s">
        <v>930</v>
      </c>
      <c r="H83" s="5" t="s">
        <v>6591</v>
      </c>
    </row>
    <row r="84" spans="1:8" ht="150" x14ac:dyDescent="0.25">
      <c r="A84" s="5">
        <v>83</v>
      </c>
      <c r="B84" s="5" t="s">
        <v>931</v>
      </c>
      <c r="C84" s="5" t="s">
        <v>932</v>
      </c>
      <c r="D84" s="5">
        <v>2022</v>
      </c>
      <c r="E84" s="5" t="s">
        <v>933</v>
      </c>
      <c r="F84" s="5" t="s">
        <v>934</v>
      </c>
      <c r="G84" s="5" t="s">
        <v>935</v>
      </c>
      <c r="H84" s="5" t="s">
        <v>6593</v>
      </c>
    </row>
    <row r="85" spans="1:8" ht="105" x14ac:dyDescent="0.25">
      <c r="A85" s="5">
        <v>84</v>
      </c>
      <c r="B85" s="5" t="s">
        <v>936</v>
      </c>
      <c r="C85" s="5" t="s">
        <v>937</v>
      </c>
      <c r="D85" s="5">
        <v>2022</v>
      </c>
      <c r="E85" s="5" t="s">
        <v>933</v>
      </c>
      <c r="F85" s="5" t="s">
        <v>938</v>
      </c>
      <c r="G85" s="5" t="s">
        <v>939</v>
      </c>
      <c r="H85" s="5" t="s">
        <v>6593</v>
      </c>
    </row>
    <row r="86" spans="1:8" ht="60" x14ac:dyDescent="0.25">
      <c r="A86" s="5">
        <v>85</v>
      </c>
      <c r="B86" s="5" t="s">
        <v>940</v>
      </c>
      <c r="C86" s="5" t="s">
        <v>79</v>
      </c>
      <c r="D86" s="5">
        <v>2022</v>
      </c>
      <c r="E86" s="5" t="s">
        <v>941</v>
      </c>
      <c r="F86" s="5" t="s">
        <v>942</v>
      </c>
      <c r="G86" s="5" t="s">
        <v>943</v>
      </c>
      <c r="H86" s="5" t="s">
        <v>6592</v>
      </c>
    </row>
    <row r="87" spans="1:8" ht="90" x14ac:dyDescent="0.25">
      <c r="A87" s="5">
        <v>86</v>
      </c>
      <c r="B87" s="5" t="s">
        <v>944</v>
      </c>
      <c r="C87" s="5" t="s">
        <v>36</v>
      </c>
      <c r="D87" s="5">
        <v>2022</v>
      </c>
      <c r="E87" s="5" t="s">
        <v>945</v>
      </c>
      <c r="F87" s="5" t="s">
        <v>946</v>
      </c>
      <c r="G87" s="5" t="s">
        <v>947</v>
      </c>
      <c r="H87" s="5" t="s">
        <v>6591</v>
      </c>
    </row>
    <row r="88" spans="1:8" ht="90" x14ac:dyDescent="0.25">
      <c r="A88" s="5">
        <v>87</v>
      </c>
      <c r="B88" s="5" t="s">
        <v>948</v>
      </c>
      <c r="C88" s="5" t="s">
        <v>76</v>
      </c>
      <c r="D88" s="5">
        <v>2022</v>
      </c>
      <c r="E88" s="5" t="s">
        <v>949</v>
      </c>
      <c r="F88" s="5" t="s">
        <v>950</v>
      </c>
      <c r="G88" s="5" t="s">
        <v>951</v>
      </c>
      <c r="H88" s="5" t="s">
        <v>6590</v>
      </c>
    </row>
    <row r="89" spans="1:8" ht="240" x14ac:dyDescent="0.25">
      <c r="A89" s="5">
        <v>88</v>
      </c>
      <c r="B89" s="5" t="s">
        <v>952</v>
      </c>
      <c r="C89" s="5" t="s">
        <v>38</v>
      </c>
      <c r="D89" s="5">
        <v>2022</v>
      </c>
      <c r="E89" s="5" t="s">
        <v>953</v>
      </c>
      <c r="F89" s="5" t="s">
        <v>954</v>
      </c>
      <c r="G89" s="5" t="s">
        <v>955</v>
      </c>
      <c r="H89" s="5" t="s">
        <v>6590</v>
      </c>
    </row>
    <row r="90" spans="1:8" ht="60" x14ac:dyDescent="0.25">
      <c r="A90" s="5">
        <v>89</v>
      </c>
      <c r="B90" s="5" t="s">
        <v>956</v>
      </c>
      <c r="C90" s="5" t="s">
        <v>957</v>
      </c>
      <c r="D90" s="5">
        <v>2022</v>
      </c>
      <c r="E90" s="5" t="s">
        <v>958</v>
      </c>
      <c r="F90" s="5" t="s">
        <v>959</v>
      </c>
      <c r="G90" s="5" t="s">
        <v>960</v>
      </c>
      <c r="H90" s="5" t="s">
        <v>6591</v>
      </c>
    </row>
    <row r="91" spans="1:8" ht="45" x14ac:dyDescent="0.25">
      <c r="A91" s="5">
        <v>90</v>
      </c>
      <c r="B91" s="5" t="s">
        <v>961</v>
      </c>
      <c r="C91" s="5" t="s">
        <v>962</v>
      </c>
      <c r="D91" s="5">
        <v>2022</v>
      </c>
      <c r="E91" s="5" t="s">
        <v>963</v>
      </c>
      <c r="F91" s="5" t="s">
        <v>964</v>
      </c>
      <c r="G91" s="5" t="s">
        <v>965</v>
      </c>
      <c r="H91" s="5" t="s">
        <v>6593</v>
      </c>
    </row>
    <row r="92" spans="1:8" ht="90" x14ac:dyDescent="0.25">
      <c r="A92" s="5">
        <v>91</v>
      </c>
      <c r="B92" s="5" t="s">
        <v>966</v>
      </c>
      <c r="C92" s="5" t="s">
        <v>967</v>
      </c>
      <c r="D92" s="5">
        <v>2022</v>
      </c>
      <c r="E92" s="5" t="s">
        <v>968</v>
      </c>
      <c r="F92" s="5" t="s">
        <v>969</v>
      </c>
      <c r="G92" s="5" t="s">
        <v>970</v>
      </c>
      <c r="H92" s="5" t="s">
        <v>6595</v>
      </c>
    </row>
    <row r="93" spans="1:8" ht="120" x14ac:dyDescent="0.25">
      <c r="A93" s="5">
        <v>92</v>
      </c>
      <c r="B93" s="5" t="s">
        <v>971</v>
      </c>
      <c r="C93" s="5" t="s">
        <v>99</v>
      </c>
      <c r="D93" s="5">
        <v>2022</v>
      </c>
      <c r="E93" s="5" t="s">
        <v>972</v>
      </c>
      <c r="F93" s="5" t="s">
        <v>973</v>
      </c>
      <c r="G93" s="5" t="s">
        <v>974</v>
      </c>
      <c r="H93" s="5" t="s">
        <v>6593</v>
      </c>
    </row>
    <row r="94" spans="1:8" ht="75" x14ac:dyDescent="0.25">
      <c r="A94" s="5">
        <v>93</v>
      </c>
      <c r="B94" s="5" t="s">
        <v>975</v>
      </c>
      <c r="C94" s="5" t="s">
        <v>976</v>
      </c>
      <c r="D94" s="5">
        <v>2022</v>
      </c>
      <c r="E94" s="5" t="s">
        <v>977</v>
      </c>
      <c r="F94" s="5" t="s">
        <v>978</v>
      </c>
      <c r="G94" s="5" t="s">
        <v>979</v>
      </c>
      <c r="H94" s="5" t="s">
        <v>6590</v>
      </c>
    </row>
    <row r="95" spans="1:8" ht="150" x14ac:dyDescent="0.25">
      <c r="A95" s="5">
        <v>94</v>
      </c>
      <c r="B95" s="5" t="s">
        <v>980</v>
      </c>
      <c r="C95" s="5" t="s">
        <v>981</v>
      </c>
      <c r="D95" s="5">
        <v>2022</v>
      </c>
      <c r="E95" s="5" t="s">
        <v>982</v>
      </c>
      <c r="F95" s="5" t="s">
        <v>983</v>
      </c>
      <c r="G95" s="5" t="s">
        <v>984</v>
      </c>
      <c r="H95" s="5" t="s">
        <v>6593</v>
      </c>
    </row>
    <row r="96" spans="1:8" ht="225" x14ac:dyDescent="0.25">
      <c r="A96" s="5">
        <v>95</v>
      </c>
      <c r="B96" s="5" t="s">
        <v>985</v>
      </c>
      <c r="C96" s="5" t="s">
        <v>986</v>
      </c>
      <c r="D96" s="5">
        <v>2022</v>
      </c>
      <c r="E96" s="5" t="s">
        <v>987</v>
      </c>
      <c r="F96" s="5" t="s">
        <v>988</v>
      </c>
      <c r="G96" s="5" t="s">
        <v>989</v>
      </c>
      <c r="H96" s="5" t="s">
        <v>6592</v>
      </c>
    </row>
    <row r="97" spans="1:8" ht="75" x14ac:dyDescent="0.25">
      <c r="A97" s="5">
        <v>96</v>
      </c>
      <c r="B97" s="5" t="s">
        <v>990</v>
      </c>
      <c r="C97" s="5" t="s">
        <v>991</v>
      </c>
      <c r="D97" s="5">
        <v>2022</v>
      </c>
      <c r="E97" s="5" t="s">
        <v>992</v>
      </c>
      <c r="F97" s="5" t="s">
        <v>993</v>
      </c>
      <c r="G97" s="5" t="s">
        <v>994</v>
      </c>
      <c r="H97" s="5" t="s">
        <v>6592</v>
      </c>
    </row>
    <row r="98" spans="1:8" ht="75" x14ac:dyDescent="0.25">
      <c r="A98" s="5">
        <v>97</v>
      </c>
      <c r="B98" s="5" t="s">
        <v>995</v>
      </c>
      <c r="C98" s="5" t="s">
        <v>996</v>
      </c>
      <c r="D98" s="5">
        <v>2022</v>
      </c>
      <c r="E98" s="5" t="s">
        <v>687</v>
      </c>
      <c r="F98" s="5" t="s">
        <v>997</v>
      </c>
      <c r="G98" s="5" t="s">
        <v>998</v>
      </c>
      <c r="H98" s="5" t="s">
        <v>6591</v>
      </c>
    </row>
    <row r="99" spans="1:8" ht="180" x14ac:dyDescent="0.25">
      <c r="A99" s="5">
        <v>98</v>
      </c>
      <c r="B99" s="5" t="s">
        <v>999</v>
      </c>
      <c r="C99" s="5" t="s">
        <v>1000</v>
      </c>
      <c r="D99" s="5">
        <v>2022</v>
      </c>
      <c r="E99" s="5" t="s">
        <v>1001</v>
      </c>
      <c r="F99" s="5" t="s">
        <v>1002</v>
      </c>
      <c r="G99" s="5" t="s">
        <v>1003</v>
      </c>
      <c r="H99" s="5" t="s">
        <v>6591</v>
      </c>
    </row>
    <row r="100" spans="1:8" ht="150" x14ac:dyDescent="0.25">
      <c r="A100" s="5">
        <v>99</v>
      </c>
      <c r="B100" s="5" t="s">
        <v>1004</v>
      </c>
      <c r="C100" s="5" t="s">
        <v>1005</v>
      </c>
      <c r="D100" s="5">
        <v>2022</v>
      </c>
      <c r="E100" s="5" t="s">
        <v>726</v>
      </c>
      <c r="F100" s="5" t="s">
        <v>1006</v>
      </c>
      <c r="G100" s="5" t="s">
        <v>1007</v>
      </c>
      <c r="H100" s="5" t="s">
        <v>6593</v>
      </c>
    </row>
    <row r="101" spans="1:8" ht="180" x14ac:dyDescent="0.25">
      <c r="A101" s="5">
        <v>100</v>
      </c>
      <c r="B101" s="5" t="s">
        <v>1008</v>
      </c>
      <c r="C101" s="5" t="s">
        <v>1009</v>
      </c>
      <c r="D101" s="5">
        <v>2022</v>
      </c>
      <c r="E101" s="5" t="s">
        <v>1001</v>
      </c>
      <c r="F101" s="5" t="s">
        <v>1010</v>
      </c>
      <c r="G101" s="5" t="s">
        <v>1011</v>
      </c>
      <c r="H101" s="5" t="s">
        <v>6591</v>
      </c>
    </row>
    <row r="102" spans="1:8" ht="75" x14ac:dyDescent="0.25">
      <c r="A102" s="5">
        <v>101</v>
      </c>
      <c r="B102" s="5" t="s">
        <v>1012</v>
      </c>
      <c r="C102" s="5" t="s">
        <v>1013</v>
      </c>
      <c r="D102" s="5">
        <v>2022</v>
      </c>
      <c r="E102" s="5" t="s">
        <v>1014</v>
      </c>
      <c r="F102" s="5" t="s">
        <v>1015</v>
      </c>
      <c r="G102" s="5" t="s">
        <v>1016</v>
      </c>
      <c r="H102" s="5" t="s">
        <v>6597</v>
      </c>
    </row>
    <row r="103" spans="1:8" ht="60" x14ac:dyDescent="0.25">
      <c r="A103" s="5">
        <v>102</v>
      </c>
      <c r="B103" s="5" t="s">
        <v>1017</v>
      </c>
      <c r="C103" s="5" t="s">
        <v>1018</v>
      </c>
      <c r="D103" s="5">
        <v>2022</v>
      </c>
      <c r="E103" s="5" t="s">
        <v>1019</v>
      </c>
      <c r="F103" s="5" t="s">
        <v>1020</v>
      </c>
      <c r="G103" s="5" t="s">
        <v>1021</v>
      </c>
      <c r="H103" s="5" t="s">
        <v>6591</v>
      </c>
    </row>
    <row r="104" spans="1:8" ht="90" x14ac:dyDescent="0.25">
      <c r="A104" s="5">
        <v>103</v>
      </c>
      <c r="B104" s="5" t="s">
        <v>1022</v>
      </c>
      <c r="C104" s="5" t="s">
        <v>1023</v>
      </c>
      <c r="D104" s="5">
        <v>2022</v>
      </c>
      <c r="E104" s="5" t="s">
        <v>1024</v>
      </c>
      <c r="F104" s="5" t="s">
        <v>1025</v>
      </c>
      <c r="G104" s="5" t="s">
        <v>1026</v>
      </c>
      <c r="H104" s="5" t="s">
        <v>6591</v>
      </c>
    </row>
    <row r="105" spans="1:8" ht="150" x14ac:dyDescent="0.25">
      <c r="A105" s="5">
        <v>104</v>
      </c>
      <c r="B105" s="5" t="s">
        <v>1027</v>
      </c>
      <c r="C105" s="5" t="s">
        <v>1028</v>
      </c>
      <c r="D105" s="5">
        <v>2022</v>
      </c>
      <c r="E105" s="5" t="s">
        <v>1029</v>
      </c>
      <c r="F105" s="5" t="s">
        <v>1030</v>
      </c>
      <c r="G105" s="5" t="s">
        <v>1031</v>
      </c>
      <c r="H105" s="5" t="s">
        <v>6591</v>
      </c>
    </row>
    <row r="106" spans="1:8" ht="90" x14ac:dyDescent="0.25">
      <c r="A106" s="5">
        <v>105</v>
      </c>
      <c r="B106" s="5" t="s">
        <v>1032</v>
      </c>
      <c r="C106" s="5" t="s">
        <v>1033</v>
      </c>
      <c r="D106" s="5">
        <v>2022</v>
      </c>
      <c r="E106" s="5" t="s">
        <v>1034</v>
      </c>
      <c r="F106" s="5"/>
      <c r="G106" s="5" t="s">
        <v>1035</v>
      </c>
      <c r="H106" s="5" t="s">
        <v>6602</v>
      </c>
    </row>
    <row r="107" spans="1:8" ht="60" x14ac:dyDescent="0.25">
      <c r="A107" s="5">
        <v>106</v>
      </c>
      <c r="B107" s="5" t="s">
        <v>1036</v>
      </c>
      <c r="C107" s="5" t="s">
        <v>1037</v>
      </c>
      <c r="D107" s="5">
        <v>2022</v>
      </c>
      <c r="E107" s="5" t="s">
        <v>1034</v>
      </c>
      <c r="F107" s="5"/>
      <c r="G107" s="5" t="s">
        <v>1038</v>
      </c>
      <c r="H107" s="5" t="s">
        <v>6603</v>
      </c>
    </row>
    <row r="108" spans="1:8" ht="90" x14ac:dyDescent="0.25">
      <c r="A108" s="5">
        <v>107</v>
      </c>
      <c r="B108" s="5" t="s">
        <v>1039</v>
      </c>
      <c r="C108" s="5" t="s">
        <v>1040</v>
      </c>
      <c r="D108" s="5">
        <v>2022</v>
      </c>
      <c r="E108" s="5" t="s">
        <v>1034</v>
      </c>
      <c r="F108" s="5"/>
      <c r="G108" s="5" t="s">
        <v>1041</v>
      </c>
      <c r="H108" s="5" t="s">
        <v>6599</v>
      </c>
    </row>
    <row r="109" spans="1:8" ht="90" x14ac:dyDescent="0.25">
      <c r="A109" s="5">
        <v>108</v>
      </c>
      <c r="B109" s="5" t="s">
        <v>1042</v>
      </c>
      <c r="C109" s="5" t="s">
        <v>1043</v>
      </c>
      <c r="D109" s="5">
        <v>2022</v>
      </c>
      <c r="E109" s="5" t="s">
        <v>1034</v>
      </c>
      <c r="F109" s="5"/>
      <c r="G109" s="5" t="s">
        <v>1044</v>
      </c>
      <c r="H109" s="5" t="s">
        <v>6602</v>
      </c>
    </row>
    <row r="110" spans="1:8" ht="60" x14ac:dyDescent="0.25">
      <c r="A110" s="5">
        <v>109</v>
      </c>
      <c r="B110" s="5" t="s">
        <v>1045</v>
      </c>
      <c r="C110" s="5" t="s">
        <v>1046</v>
      </c>
      <c r="D110" s="5">
        <v>2022</v>
      </c>
      <c r="E110" s="5" t="s">
        <v>1034</v>
      </c>
      <c r="F110" s="5"/>
      <c r="G110" s="5" t="s">
        <v>1047</v>
      </c>
      <c r="H110" s="5" t="s">
        <v>6603</v>
      </c>
    </row>
    <row r="111" spans="1:8" ht="90" x14ac:dyDescent="0.25">
      <c r="A111" s="5">
        <v>110</v>
      </c>
      <c r="B111" s="5" t="s">
        <v>1048</v>
      </c>
      <c r="C111" s="5" t="s">
        <v>1049</v>
      </c>
      <c r="D111" s="5">
        <v>2022</v>
      </c>
      <c r="E111" s="5" t="s">
        <v>1034</v>
      </c>
      <c r="F111" s="5"/>
      <c r="G111" s="5" t="s">
        <v>1050</v>
      </c>
      <c r="H111" s="5" t="s">
        <v>6602</v>
      </c>
    </row>
    <row r="112" spans="1:8" ht="90" x14ac:dyDescent="0.25">
      <c r="A112" s="5">
        <v>111</v>
      </c>
      <c r="B112" s="5" t="s">
        <v>1051</v>
      </c>
      <c r="C112" s="5" t="s">
        <v>1052</v>
      </c>
      <c r="D112" s="5">
        <v>2022</v>
      </c>
      <c r="E112" s="5" t="s">
        <v>1034</v>
      </c>
      <c r="F112" s="5"/>
      <c r="G112" s="5" t="s">
        <v>1053</v>
      </c>
      <c r="H112" s="5" t="s">
        <v>6608</v>
      </c>
    </row>
    <row r="113" spans="1:8" ht="105" x14ac:dyDescent="0.25">
      <c r="A113" s="5">
        <v>112</v>
      </c>
      <c r="B113" s="5" t="s">
        <v>1054</v>
      </c>
      <c r="C113" s="5" t="s">
        <v>1055</v>
      </c>
      <c r="D113" s="5">
        <v>2022</v>
      </c>
      <c r="E113" s="5" t="s">
        <v>1034</v>
      </c>
      <c r="F113" s="5"/>
      <c r="G113" s="5" t="s">
        <v>1056</v>
      </c>
      <c r="H113" s="5" t="s">
        <v>6599</v>
      </c>
    </row>
    <row r="114" spans="1:8" ht="90" x14ac:dyDescent="0.25">
      <c r="A114" s="5">
        <v>113</v>
      </c>
      <c r="B114" s="5" t="s">
        <v>1057</v>
      </c>
      <c r="C114" s="5" t="s">
        <v>1058</v>
      </c>
      <c r="D114" s="5">
        <v>2022</v>
      </c>
      <c r="E114" s="5" t="s">
        <v>1034</v>
      </c>
      <c r="F114" s="5"/>
      <c r="G114" s="5" t="s">
        <v>1059</v>
      </c>
      <c r="H114" s="5" t="s">
        <v>6602</v>
      </c>
    </row>
    <row r="115" spans="1:8" ht="60" x14ac:dyDescent="0.25">
      <c r="A115" s="5">
        <v>114</v>
      </c>
      <c r="B115" s="5" t="s">
        <v>1060</v>
      </c>
      <c r="C115" s="5" t="s">
        <v>1061</v>
      </c>
      <c r="D115" s="5">
        <v>2022</v>
      </c>
      <c r="E115" s="5" t="s">
        <v>1034</v>
      </c>
      <c r="F115" s="5"/>
      <c r="G115" s="5" t="s">
        <v>1062</v>
      </c>
      <c r="H115" s="5" t="s">
        <v>6603</v>
      </c>
    </row>
    <row r="116" spans="1:8" ht="60" x14ac:dyDescent="0.25">
      <c r="A116" s="5">
        <v>115</v>
      </c>
      <c r="B116" s="5" t="s">
        <v>1063</v>
      </c>
      <c r="C116" s="5" t="s">
        <v>1064</v>
      </c>
      <c r="D116" s="5">
        <v>2022</v>
      </c>
      <c r="E116" s="5" t="s">
        <v>1034</v>
      </c>
      <c r="F116" s="5"/>
      <c r="G116" s="5" t="s">
        <v>1065</v>
      </c>
      <c r="H116" s="5" t="s">
        <v>6603</v>
      </c>
    </row>
    <row r="117" spans="1:8" ht="90" x14ac:dyDescent="0.25">
      <c r="A117" s="5">
        <v>116</v>
      </c>
      <c r="B117" s="5" t="s">
        <v>1066</v>
      </c>
      <c r="C117" s="5" t="s">
        <v>1067</v>
      </c>
      <c r="D117" s="5">
        <v>2022</v>
      </c>
      <c r="E117" s="5" t="s">
        <v>1034</v>
      </c>
      <c r="F117" s="5"/>
      <c r="G117" s="5" t="s">
        <v>1068</v>
      </c>
      <c r="H117" s="5" t="s">
        <v>6602</v>
      </c>
    </row>
    <row r="118" spans="1:8" ht="75" x14ac:dyDescent="0.25">
      <c r="A118" s="5">
        <v>117</v>
      </c>
      <c r="B118" s="5" t="s">
        <v>1069</v>
      </c>
      <c r="C118" s="5" t="s">
        <v>1070</v>
      </c>
      <c r="D118" s="5">
        <v>2022</v>
      </c>
      <c r="E118" s="5" t="s">
        <v>1034</v>
      </c>
      <c r="F118" s="5"/>
      <c r="G118" s="5" t="s">
        <v>1071</v>
      </c>
      <c r="H118" s="5" t="s">
        <v>6603</v>
      </c>
    </row>
    <row r="119" spans="1:8" ht="60" x14ac:dyDescent="0.25">
      <c r="A119" s="5">
        <v>118</v>
      </c>
      <c r="B119" s="5" t="s">
        <v>1072</v>
      </c>
      <c r="C119" s="5" t="s">
        <v>1073</v>
      </c>
      <c r="D119" s="5">
        <v>2022</v>
      </c>
      <c r="E119" s="5" t="s">
        <v>1034</v>
      </c>
      <c r="F119" s="5"/>
      <c r="G119" s="5" t="s">
        <v>1062</v>
      </c>
      <c r="H119" s="5" t="s">
        <v>6603</v>
      </c>
    </row>
    <row r="120" spans="1:8" ht="90" x14ac:dyDescent="0.25">
      <c r="A120" s="5">
        <v>119</v>
      </c>
      <c r="B120" s="5" t="s">
        <v>1074</v>
      </c>
      <c r="C120" s="5" t="s">
        <v>1075</v>
      </c>
      <c r="D120" s="5">
        <v>2022</v>
      </c>
      <c r="E120" s="5" t="s">
        <v>1034</v>
      </c>
      <c r="F120" s="5"/>
      <c r="G120" s="5" t="s">
        <v>1076</v>
      </c>
      <c r="H120" s="5" t="s">
        <v>6602</v>
      </c>
    </row>
    <row r="121" spans="1:8" ht="60" x14ac:dyDescent="0.25">
      <c r="A121" s="5">
        <v>120</v>
      </c>
      <c r="B121" s="5" t="s">
        <v>1077</v>
      </c>
      <c r="C121" s="5" t="s">
        <v>1078</v>
      </c>
      <c r="D121" s="5">
        <v>2022</v>
      </c>
      <c r="E121" s="5" t="s">
        <v>1034</v>
      </c>
      <c r="F121" s="5"/>
      <c r="G121" s="5" t="s">
        <v>1062</v>
      </c>
      <c r="H121" s="5" t="s">
        <v>6603</v>
      </c>
    </row>
    <row r="122" spans="1:8" ht="60" x14ac:dyDescent="0.25">
      <c r="A122" s="5">
        <v>121</v>
      </c>
      <c r="B122" s="5" t="s">
        <v>1079</v>
      </c>
      <c r="C122" s="5" t="s">
        <v>1080</v>
      </c>
      <c r="D122" s="5">
        <v>2022</v>
      </c>
      <c r="E122" s="5" t="s">
        <v>1034</v>
      </c>
      <c r="F122" s="5"/>
      <c r="G122" s="5" t="s">
        <v>1062</v>
      </c>
      <c r="H122" s="5" t="s">
        <v>6603</v>
      </c>
    </row>
    <row r="123" spans="1:8" ht="75" x14ac:dyDescent="0.25">
      <c r="A123" s="5">
        <v>122</v>
      </c>
      <c r="B123" s="5" t="s">
        <v>1081</v>
      </c>
      <c r="C123" s="5" t="s">
        <v>1082</v>
      </c>
      <c r="D123" s="5">
        <v>2022</v>
      </c>
      <c r="E123" s="5" t="s">
        <v>1034</v>
      </c>
      <c r="F123" s="5"/>
      <c r="G123" s="5" t="s">
        <v>1065</v>
      </c>
      <c r="H123" s="5" t="s">
        <v>6603</v>
      </c>
    </row>
    <row r="124" spans="1:8" ht="75" x14ac:dyDescent="0.25">
      <c r="A124" s="5">
        <v>123</v>
      </c>
      <c r="B124" s="5" t="s">
        <v>1083</v>
      </c>
      <c r="C124" s="5" t="s">
        <v>1084</v>
      </c>
      <c r="D124" s="5">
        <v>2022</v>
      </c>
      <c r="E124" s="5" t="s">
        <v>1034</v>
      </c>
      <c r="F124" s="5"/>
      <c r="G124" s="5" t="s">
        <v>1038</v>
      </c>
      <c r="H124" s="5" t="s">
        <v>6603</v>
      </c>
    </row>
    <row r="125" spans="1:8" ht="60" x14ac:dyDescent="0.25">
      <c r="A125" s="5">
        <v>124</v>
      </c>
      <c r="B125" s="5" t="s">
        <v>1085</v>
      </c>
      <c r="C125" s="5" t="s">
        <v>1086</v>
      </c>
      <c r="D125" s="5">
        <v>2022</v>
      </c>
      <c r="E125" s="5" t="s">
        <v>1087</v>
      </c>
      <c r="F125" s="5" t="s">
        <v>1088</v>
      </c>
      <c r="G125" s="5" t="s">
        <v>1089</v>
      </c>
      <c r="H125" s="5" t="s">
        <v>6594</v>
      </c>
    </row>
    <row r="126" spans="1:8" ht="60" x14ac:dyDescent="0.25">
      <c r="A126" s="5">
        <v>125</v>
      </c>
      <c r="B126" s="5" t="s">
        <v>1090</v>
      </c>
      <c r="C126" s="5" t="s">
        <v>1091</v>
      </c>
      <c r="D126" s="5">
        <v>2022</v>
      </c>
      <c r="E126" s="5" t="s">
        <v>1092</v>
      </c>
      <c r="F126" s="5" t="s">
        <v>1093</v>
      </c>
      <c r="G126" s="5" t="s">
        <v>1094</v>
      </c>
      <c r="H126" s="5" t="s">
        <v>6591</v>
      </c>
    </row>
    <row r="127" spans="1:8" ht="60" x14ac:dyDescent="0.25">
      <c r="A127" s="5">
        <v>126</v>
      </c>
      <c r="B127" s="5" t="s">
        <v>1095</v>
      </c>
      <c r="C127" s="5" t="s">
        <v>1096</v>
      </c>
      <c r="D127" s="5">
        <v>2022</v>
      </c>
      <c r="E127" s="5" t="s">
        <v>1097</v>
      </c>
      <c r="F127" s="5" t="s">
        <v>1098</v>
      </c>
      <c r="G127" s="5" t="s">
        <v>1099</v>
      </c>
      <c r="H127" s="5" t="s">
        <v>6607</v>
      </c>
    </row>
    <row r="128" spans="1:8" ht="60" x14ac:dyDescent="0.25">
      <c r="A128" s="5">
        <v>127</v>
      </c>
      <c r="B128" s="5" t="s">
        <v>1100</v>
      </c>
      <c r="C128" s="5" t="s">
        <v>1101</v>
      </c>
      <c r="D128" s="5">
        <v>2022</v>
      </c>
      <c r="E128" s="5" t="s">
        <v>1102</v>
      </c>
      <c r="F128" s="5"/>
      <c r="G128" s="5" t="s">
        <v>1103</v>
      </c>
      <c r="H128" s="5" t="s">
        <v>6595</v>
      </c>
    </row>
    <row r="129" spans="1:8" ht="150" x14ac:dyDescent="0.25">
      <c r="A129" s="5">
        <v>128</v>
      </c>
      <c r="B129" s="5" t="s">
        <v>1104</v>
      </c>
      <c r="C129" s="5" t="s">
        <v>1105</v>
      </c>
      <c r="D129" s="5">
        <v>2022</v>
      </c>
      <c r="E129" s="5" t="s">
        <v>865</v>
      </c>
      <c r="F129" s="5" t="s">
        <v>1106</v>
      </c>
      <c r="G129" s="5" t="s">
        <v>1107</v>
      </c>
      <c r="H129" s="5" t="s">
        <v>6590</v>
      </c>
    </row>
    <row r="130" spans="1:8" ht="90" x14ac:dyDescent="0.25">
      <c r="A130" s="5">
        <v>129</v>
      </c>
      <c r="B130" s="5" t="s">
        <v>1108</v>
      </c>
      <c r="C130" s="5" t="s">
        <v>1109</v>
      </c>
      <c r="D130" s="5">
        <v>2022</v>
      </c>
      <c r="E130" s="5" t="s">
        <v>605</v>
      </c>
      <c r="F130" s="5" t="s">
        <v>1110</v>
      </c>
      <c r="G130" s="5" t="s">
        <v>1111</v>
      </c>
      <c r="H130" s="5" t="s">
        <v>6597</v>
      </c>
    </row>
    <row r="131" spans="1:8" ht="60" x14ac:dyDescent="0.25">
      <c r="A131" s="5">
        <v>130</v>
      </c>
      <c r="B131" s="5" t="s">
        <v>1112</v>
      </c>
      <c r="C131" s="5" t="s">
        <v>1113</v>
      </c>
      <c r="D131" s="5">
        <v>2022</v>
      </c>
      <c r="E131" s="5" t="s">
        <v>1114</v>
      </c>
      <c r="F131" s="5" t="s">
        <v>1115</v>
      </c>
      <c r="G131" s="5" t="s">
        <v>1116</v>
      </c>
      <c r="H131" s="5" t="s">
        <v>6599</v>
      </c>
    </row>
    <row r="132" spans="1:8" ht="210" x14ac:dyDescent="0.25">
      <c r="A132" s="5">
        <v>131</v>
      </c>
      <c r="B132" s="5" t="s">
        <v>1117</v>
      </c>
      <c r="C132" s="5" t="s">
        <v>1118</v>
      </c>
      <c r="D132" s="5">
        <v>2022</v>
      </c>
      <c r="E132" s="5" t="s">
        <v>1119</v>
      </c>
      <c r="F132" s="5" t="s">
        <v>1120</v>
      </c>
      <c r="G132" s="5" t="s">
        <v>1121</v>
      </c>
      <c r="H132" s="5" t="s">
        <v>6597</v>
      </c>
    </row>
    <row r="133" spans="1:8" ht="90" x14ac:dyDescent="0.25">
      <c r="A133" s="5">
        <v>132</v>
      </c>
      <c r="B133" s="5" t="s">
        <v>1122</v>
      </c>
      <c r="C133" s="5" t="s">
        <v>1123</v>
      </c>
      <c r="D133" s="5">
        <v>2022</v>
      </c>
      <c r="E133" s="5" t="s">
        <v>1124</v>
      </c>
      <c r="F133" s="5" t="s">
        <v>1125</v>
      </c>
      <c r="G133" s="5" t="s">
        <v>1126</v>
      </c>
      <c r="H133" s="5" t="s">
        <v>6594</v>
      </c>
    </row>
    <row r="134" spans="1:8" ht="90" x14ac:dyDescent="0.25">
      <c r="A134" s="5">
        <v>133</v>
      </c>
      <c r="B134" s="5" t="s">
        <v>1127</v>
      </c>
      <c r="C134" s="5" t="s">
        <v>60</v>
      </c>
      <c r="D134" s="5">
        <v>2022</v>
      </c>
      <c r="E134" s="5" t="s">
        <v>1128</v>
      </c>
      <c r="F134" s="5" t="s">
        <v>1129</v>
      </c>
      <c r="G134" s="5" t="s">
        <v>1130</v>
      </c>
      <c r="H134" s="5" t="s">
        <v>6595</v>
      </c>
    </row>
    <row r="135" spans="1:8" ht="120" x14ac:dyDescent="0.25">
      <c r="A135" s="5">
        <v>134</v>
      </c>
      <c r="B135" s="5" t="s">
        <v>1131</v>
      </c>
      <c r="C135" s="5" t="s">
        <v>1132</v>
      </c>
      <c r="D135" s="5">
        <v>2022</v>
      </c>
      <c r="E135" s="5" t="s">
        <v>605</v>
      </c>
      <c r="F135" s="5" t="s">
        <v>1133</v>
      </c>
      <c r="G135" s="5" t="s">
        <v>1134</v>
      </c>
      <c r="H135" s="5" t="s">
        <v>6590</v>
      </c>
    </row>
    <row r="136" spans="1:8" ht="105" x14ac:dyDescent="0.25">
      <c r="A136" s="5">
        <v>135</v>
      </c>
      <c r="B136" s="5" t="s">
        <v>1135</v>
      </c>
      <c r="C136" s="5" t="s">
        <v>1136</v>
      </c>
      <c r="D136" s="5">
        <v>2022</v>
      </c>
      <c r="E136" s="5" t="s">
        <v>605</v>
      </c>
      <c r="F136" s="5" t="s">
        <v>1137</v>
      </c>
      <c r="G136" s="5" t="s">
        <v>1138</v>
      </c>
      <c r="H136" s="5" t="s">
        <v>6597</v>
      </c>
    </row>
    <row r="137" spans="1:8" ht="60" x14ac:dyDescent="0.25">
      <c r="A137" s="5">
        <v>136</v>
      </c>
      <c r="B137" s="5" t="s">
        <v>1139</v>
      </c>
      <c r="C137" s="5" t="s">
        <v>1140</v>
      </c>
      <c r="D137" s="5">
        <v>2022</v>
      </c>
      <c r="E137" s="5" t="s">
        <v>605</v>
      </c>
      <c r="F137" s="5" t="s">
        <v>1141</v>
      </c>
      <c r="G137" s="5" t="s">
        <v>1142</v>
      </c>
      <c r="H137" s="5" t="s">
        <v>6590</v>
      </c>
    </row>
    <row r="138" spans="1:8" ht="120" x14ac:dyDescent="0.25">
      <c r="A138" s="5">
        <v>137</v>
      </c>
      <c r="B138" s="5" t="s">
        <v>1143</v>
      </c>
      <c r="C138" s="5" t="s">
        <v>1144</v>
      </c>
      <c r="D138" s="5">
        <v>2022</v>
      </c>
      <c r="E138" s="5" t="s">
        <v>1145</v>
      </c>
      <c r="F138" s="5" t="s">
        <v>1146</v>
      </c>
      <c r="G138" s="5" t="s">
        <v>1147</v>
      </c>
      <c r="H138" s="5" t="s">
        <v>6595</v>
      </c>
    </row>
    <row r="139" spans="1:8" ht="90" x14ac:dyDescent="0.25">
      <c r="A139" s="5">
        <v>138</v>
      </c>
      <c r="B139" s="5" t="s">
        <v>1148</v>
      </c>
      <c r="C139" s="5" t="s">
        <v>1149</v>
      </c>
      <c r="D139" s="5">
        <v>2022</v>
      </c>
      <c r="E139" s="5" t="s">
        <v>1019</v>
      </c>
      <c r="F139" s="5" t="s">
        <v>1150</v>
      </c>
      <c r="G139" s="5" t="s">
        <v>1151</v>
      </c>
      <c r="H139" s="5" t="s">
        <v>6592</v>
      </c>
    </row>
    <row r="140" spans="1:8" ht="60" x14ac:dyDescent="0.25">
      <c r="A140" s="5">
        <v>139</v>
      </c>
      <c r="B140" s="5" t="s">
        <v>295</v>
      </c>
      <c r="C140" s="5" t="s">
        <v>1152</v>
      </c>
      <c r="D140" s="5">
        <v>2022</v>
      </c>
      <c r="E140" s="5" t="s">
        <v>574</v>
      </c>
      <c r="F140" s="5" t="s">
        <v>1153</v>
      </c>
      <c r="G140" s="5" t="s">
        <v>1021</v>
      </c>
      <c r="H140" s="5" t="s">
        <v>6591</v>
      </c>
    </row>
    <row r="141" spans="1:8" ht="405" x14ac:dyDescent="0.25">
      <c r="A141" s="5">
        <v>140</v>
      </c>
      <c r="B141" s="5" t="s">
        <v>1154</v>
      </c>
      <c r="C141" s="5" t="s">
        <v>63</v>
      </c>
      <c r="D141" s="5">
        <v>2022</v>
      </c>
      <c r="E141" s="5" t="s">
        <v>1155</v>
      </c>
      <c r="F141" s="5" t="s">
        <v>1156</v>
      </c>
      <c r="G141" s="5" t="s">
        <v>1157</v>
      </c>
      <c r="H141" s="5" t="s">
        <v>6596</v>
      </c>
    </row>
    <row r="142" spans="1:8" ht="60" x14ac:dyDescent="0.25">
      <c r="A142" s="5">
        <v>141</v>
      </c>
      <c r="B142" s="5" t="s">
        <v>1158</v>
      </c>
      <c r="C142" s="5" t="s">
        <v>397</v>
      </c>
      <c r="D142" s="5">
        <v>2022</v>
      </c>
      <c r="E142" s="5" t="s">
        <v>549</v>
      </c>
      <c r="F142" s="5" t="s">
        <v>1159</v>
      </c>
      <c r="G142" s="5" t="s">
        <v>1160</v>
      </c>
      <c r="H142" s="5" t="s">
        <v>6594</v>
      </c>
    </row>
    <row r="143" spans="1:8" ht="120" x14ac:dyDescent="0.25">
      <c r="A143" s="5">
        <v>142</v>
      </c>
      <c r="B143" s="5" t="s">
        <v>1161</v>
      </c>
      <c r="C143" s="5" t="s">
        <v>31</v>
      </c>
      <c r="D143" s="5">
        <v>2022</v>
      </c>
      <c r="E143" s="5" t="s">
        <v>1162</v>
      </c>
      <c r="F143" s="5" t="s">
        <v>1163</v>
      </c>
      <c r="G143" s="5" t="s">
        <v>1164</v>
      </c>
      <c r="H143" s="5" t="s">
        <v>6593</v>
      </c>
    </row>
    <row r="144" spans="1:8" ht="90" x14ac:dyDescent="0.25">
      <c r="A144" s="5">
        <v>143</v>
      </c>
      <c r="B144" s="5" t="s">
        <v>1165</v>
      </c>
      <c r="C144" s="5" t="s">
        <v>29</v>
      </c>
      <c r="D144" s="5">
        <v>2022</v>
      </c>
      <c r="E144" s="5" t="s">
        <v>1166</v>
      </c>
      <c r="F144" s="5"/>
      <c r="G144" s="5" t="s">
        <v>1167</v>
      </c>
      <c r="H144" s="5" t="s">
        <v>6590</v>
      </c>
    </row>
    <row r="145" spans="1:8" ht="90" x14ac:dyDescent="0.25">
      <c r="A145" s="5">
        <v>144</v>
      </c>
      <c r="B145" s="5" t="s">
        <v>1168</v>
      </c>
      <c r="C145" s="5" t="s">
        <v>1169</v>
      </c>
      <c r="D145" s="5">
        <v>2022</v>
      </c>
      <c r="E145" s="5" t="s">
        <v>654</v>
      </c>
      <c r="F145" s="5" t="s">
        <v>1170</v>
      </c>
      <c r="G145" s="5" t="s">
        <v>1171</v>
      </c>
      <c r="H145" s="5" t="s">
        <v>6591</v>
      </c>
    </row>
    <row r="146" spans="1:8" ht="90" x14ac:dyDescent="0.25">
      <c r="A146" s="5">
        <v>145</v>
      </c>
      <c r="B146" s="5" t="s">
        <v>1172</v>
      </c>
      <c r="C146" s="5" t="s">
        <v>67</v>
      </c>
      <c r="D146" s="5">
        <v>2022</v>
      </c>
      <c r="E146" s="5" t="s">
        <v>1173</v>
      </c>
      <c r="F146" s="5" t="s">
        <v>1174</v>
      </c>
      <c r="G146" s="5" t="s">
        <v>1175</v>
      </c>
      <c r="H146" s="5" t="s">
        <v>6590</v>
      </c>
    </row>
    <row r="147" spans="1:8" ht="409.5" x14ac:dyDescent="0.25">
      <c r="A147" s="5">
        <v>146</v>
      </c>
      <c r="B147" s="5" t="s">
        <v>1176</v>
      </c>
      <c r="C147" s="5" t="s">
        <v>107</v>
      </c>
      <c r="D147" s="5">
        <v>2022</v>
      </c>
      <c r="E147" s="5" t="s">
        <v>1177</v>
      </c>
      <c r="F147" s="5" t="s">
        <v>1178</v>
      </c>
      <c r="G147" s="5" t="s">
        <v>1179</v>
      </c>
      <c r="H147" s="5" t="s">
        <v>6590</v>
      </c>
    </row>
    <row r="148" spans="1:8" ht="135" x14ac:dyDescent="0.25">
      <c r="A148" s="5">
        <v>147</v>
      </c>
      <c r="B148" s="5" t="s">
        <v>1180</v>
      </c>
      <c r="C148" s="5" t="s">
        <v>1181</v>
      </c>
      <c r="D148" s="5">
        <v>2022</v>
      </c>
      <c r="E148" s="5" t="s">
        <v>1182</v>
      </c>
      <c r="F148" s="5" t="s">
        <v>1183</v>
      </c>
      <c r="G148" s="5" t="s">
        <v>1184</v>
      </c>
      <c r="H148" s="5" t="s">
        <v>6594</v>
      </c>
    </row>
    <row r="149" spans="1:8" ht="60" x14ac:dyDescent="0.25">
      <c r="A149" s="5">
        <v>148</v>
      </c>
      <c r="B149" s="5" t="s">
        <v>1185</v>
      </c>
      <c r="C149" s="5" t="s">
        <v>53</v>
      </c>
      <c r="D149" s="5">
        <v>2022</v>
      </c>
      <c r="E149" s="5" t="s">
        <v>610</v>
      </c>
      <c r="F149" s="5" t="s">
        <v>1186</v>
      </c>
      <c r="G149" s="5" t="s">
        <v>1187</v>
      </c>
      <c r="H149" s="5" t="s">
        <v>6591</v>
      </c>
    </row>
    <row r="150" spans="1:8" ht="285" x14ac:dyDescent="0.25">
      <c r="A150" s="5">
        <v>149</v>
      </c>
      <c r="B150" s="5" t="s">
        <v>1188</v>
      </c>
      <c r="C150" s="5" t="s">
        <v>51</v>
      </c>
      <c r="D150" s="5">
        <v>2022</v>
      </c>
      <c r="E150" s="5" t="s">
        <v>52</v>
      </c>
      <c r="F150" s="5" t="s">
        <v>1189</v>
      </c>
      <c r="G150" s="5" t="s">
        <v>1190</v>
      </c>
      <c r="H150" s="5" t="s">
        <v>6592</v>
      </c>
    </row>
    <row r="151" spans="1:8" ht="105" x14ac:dyDescent="0.25">
      <c r="A151" s="5">
        <v>150</v>
      </c>
      <c r="B151" s="5" t="s">
        <v>1165</v>
      </c>
      <c r="C151" s="5" t="s">
        <v>29</v>
      </c>
      <c r="D151" s="5">
        <v>2022</v>
      </c>
      <c r="E151" s="5" t="s">
        <v>1191</v>
      </c>
      <c r="F151" s="5"/>
      <c r="G151" s="5" t="s">
        <v>1192</v>
      </c>
      <c r="H151" s="5" t="s">
        <v>6590</v>
      </c>
    </row>
    <row r="152" spans="1:8" ht="90" x14ac:dyDescent="0.25">
      <c r="A152" s="5">
        <v>151</v>
      </c>
      <c r="B152" s="5" t="s">
        <v>1193</v>
      </c>
      <c r="C152" s="5" t="s">
        <v>1194</v>
      </c>
      <c r="D152" s="5">
        <v>2022</v>
      </c>
      <c r="E152" s="5" t="s">
        <v>1195</v>
      </c>
      <c r="F152" s="5" t="s">
        <v>1196</v>
      </c>
      <c r="G152" s="5" t="s">
        <v>1197</v>
      </c>
      <c r="H152" s="5" t="s">
        <v>6592</v>
      </c>
    </row>
    <row r="153" spans="1:8" ht="120" x14ac:dyDescent="0.25">
      <c r="A153" s="5">
        <v>152</v>
      </c>
      <c r="B153" s="5" t="s">
        <v>1198</v>
      </c>
      <c r="C153" s="5" t="s">
        <v>1199</v>
      </c>
      <c r="D153" s="5">
        <v>2022</v>
      </c>
      <c r="E153" s="5" t="s">
        <v>726</v>
      </c>
      <c r="F153" s="5" t="s">
        <v>1200</v>
      </c>
      <c r="G153" s="5" t="s">
        <v>1201</v>
      </c>
      <c r="H153" s="5" t="s">
        <v>6593</v>
      </c>
    </row>
    <row r="154" spans="1:8" ht="255" x14ac:dyDescent="0.25">
      <c r="A154" s="5">
        <v>153</v>
      </c>
      <c r="B154" s="5" t="s">
        <v>1202</v>
      </c>
      <c r="C154" s="5" t="s">
        <v>1203</v>
      </c>
      <c r="D154" s="5">
        <v>2022</v>
      </c>
      <c r="E154" s="5" t="s">
        <v>1204</v>
      </c>
      <c r="F154" s="5" t="s">
        <v>1205</v>
      </c>
      <c r="G154" s="5" t="s">
        <v>1206</v>
      </c>
      <c r="H154" s="5" t="s">
        <v>6593</v>
      </c>
    </row>
    <row r="155" spans="1:8" ht="60" x14ac:dyDescent="0.25">
      <c r="A155" s="5">
        <v>154</v>
      </c>
      <c r="B155" s="5" t="s">
        <v>1207</v>
      </c>
      <c r="C155" s="5" t="s">
        <v>1208</v>
      </c>
      <c r="D155" s="5">
        <v>2022</v>
      </c>
      <c r="E155" s="5" t="s">
        <v>1209</v>
      </c>
      <c r="F155" s="5"/>
      <c r="G155" s="5" t="s">
        <v>1210</v>
      </c>
      <c r="H155" s="5" t="s">
        <v>6590</v>
      </c>
    </row>
    <row r="156" spans="1:8" ht="45" x14ac:dyDescent="0.25">
      <c r="A156" s="5">
        <v>155</v>
      </c>
      <c r="B156" s="5" t="s">
        <v>1211</v>
      </c>
      <c r="C156" s="5" t="s">
        <v>1212</v>
      </c>
      <c r="D156" s="5">
        <v>2022</v>
      </c>
      <c r="E156" s="5" t="s">
        <v>1209</v>
      </c>
      <c r="F156" s="5"/>
      <c r="G156" s="5" t="s">
        <v>1213</v>
      </c>
      <c r="H156" s="5" t="s">
        <v>6590</v>
      </c>
    </row>
    <row r="157" spans="1:8" ht="105" x14ac:dyDescent="0.25">
      <c r="A157" s="5">
        <v>156</v>
      </c>
      <c r="B157" s="5" t="s">
        <v>1214</v>
      </c>
      <c r="C157" s="5" t="s">
        <v>1215</v>
      </c>
      <c r="D157" s="5">
        <v>2022</v>
      </c>
      <c r="E157" s="5" t="s">
        <v>1209</v>
      </c>
      <c r="F157" s="5"/>
      <c r="G157" s="5" t="s">
        <v>1216</v>
      </c>
      <c r="H157" s="5" t="s">
        <v>6590</v>
      </c>
    </row>
    <row r="158" spans="1:8" ht="75" x14ac:dyDescent="0.25">
      <c r="A158" s="5">
        <v>157</v>
      </c>
      <c r="B158" s="5" t="s">
        <v>1217</v>
      </c>
      <c r="C158" s="5" t="s">
        <v>50</v>
      </c>
      <c r="D158" s="5">
        <v>2022</v>
      </c>
      <c r="E158" s="5" t="s">
        <v>1218</v>
      </c>
      <c r="F158" s="5" t="s">
        <v>1219</v>
      </c>
      <c r="G158" s="5" t="s">
        <v>1220</v>
      </c>
      <c r="H158" s="5" t="s">
        <v>6592</v>
      </c>
    </row>
    <row r="159" spans="1:8" ht="105" x14ac:dyDescent="0.25">
      <c r="A159" s="5">
        <v>158</v>
      </c>
      <c r="B159" s="5" t="s">
        <v>1221</v>
      </c>
      <c r="C159" s="5" t="s">
        <v>1222</v>
      </c>
      <c r="D159" s="5">
        <v>2022</v>
      </c>
      <c r="E159" s="5" t="s">
        <v>1223</v>
      </c>
      <c r="F159" s="5" t="s">
        <v>1224</v>
      </c>
      <c r="G159" s="5" t="s">
        <v>1225</v>
      </c>
      <c r="H159" s="5" t="s">
        <v>6608</v>
      </c>
    </row>
    <row r="160" spans="1:8" ht="90" x14ac:dyDescent="0.25">
      <c r="A160" s="5">
        <v>159</v>
      </c>
      <c r="B160" s="5" t="s">
        <v>1226</v>
      </c>
      <c r="C160" s="5" t="s">
        <v>1227</v>
      </c>
      <c r="D160" s="5">
        <v>2022</v>
      </c>
      <c r="E160" s="5" t="s">
        <v>1223</v>
      </c>
      <c r="F160" s="5" t="s">
        <v>1228</v>
      </c>
      <c r="G160" s="5" t="s">
        <v>1229</v>
      </c>
      <c r="H160" s="5" t="s">
        <v>6608</v>
      </c>
    </row>
    <row r="161" spans="1:8" ht="90" x14ac:dyDescent="0.25">
      <c r="A161" s="5">
        <v>160</v>
      </c>
      <c r="B161" s="5" t="s">
        <v>1230</v>
      </c>
      <c r="C161" s="5" t="s">
        <v>1231</v>
      </c>
      <c r="D161" s="5">
        <v>2022</v>
      </c>
      <c r="E161" s="5" t="s">
        <v>1223</v>
      </c>
      <c r="F161" s="5" t="s">
        <v>1232</v>
      </c>
      <c r="G161" s="5" t="s">
        <v>1233</v>
      </c>
      <c r="H161" s="5" t="s">
        <v>6599</v>
      </c>
    </row>
    <row r="162" spans="1:8" ht="90" x14ac:dyDescent="0.25">
      <c r="A162" s="5">
        <v>161</v>
      </c>
      <c r="B162" s="5" t="s">
        <v>1234</v>
      </c>
      <c r="C162" s="5" t="s">
        <v>1235</v>
      </c>
      <c r="D162" s="5">
        <v>2022</v>
      </c>
      <c r="E162" s="5" t="s">
        <v>1223</v>
      </c>
      <c r="F162" s="5" t="s">
        <v>1236</v>
      </c>
      <c r="G162" s="5" t="s">
        <v>1237</v>
      </c>
      <c r="H162" s="5" t="s">
        <v>6608</v>
      </c>
    </row>
    <row r="163" spans="1:8" ht="105" x14ac:dyDescent="0.25">
      <c r="A163" s="5">
        <v>162</v>
      </c>
      <c r="B163" s="5" t="s">
        <v>1238</v>
      </c>
      <c r="C163" s="5" t="s">
        <v>1239</v>
      </c>
      <c r="D163" s="5">
        <v>2022</v>
      </c>
      <c r="E163" s="5" t="s">
        <v>1223</v>
      </c>
      <c r="F163" s="5" t="s">
        <v>1240</v>
      </c>
      <c r="G163" s="5" t="s">
        <v>1225</v>
      </c>
      <c r="H163" s="5" t="s">
        <v>6608</v>
      </c>
    </row>
    <row r="164" spans="1:8" ht="105" x14ac:dyDescent="0.25">
      <c r="A164" s="5">
        <v>163</v>
      </c>
      <c r="B164" s="5" t="s">
        <v>1241</v>
      </c>
      <c r="C164" s="5" t="s">
        <v>1242</v>
      </c>
      <c r="D164" s="5">
        <v>2022</v>
      </c>
      <c r="E164" s="5" t="s">
        <v>1223</v>
      </c>
      <c r="F164" s="5" t="s">
        <v>1243</v>
      </c>
      <c r="G164" s="5" t="s">
        <v>1244</v>
      </c>
      <c r="H164" s="5" t="s">
        <v>6608</v>
      </c>
    </row>
    <row r="165" spans="1:8" ht="105" x14ac:dyDescent="0.25">
      <c r="A165" s="5">
        <v>164</v>
      </c>
      <c r="B165" s="5" t="s">
        <v>1245</v>
      </c>
      <c r="C165" s="5" t="s">
        <v>1246</v>
      </c>
      <c r="D165" s="5">
        <v>2022</v>
      </c>
      <c r="E165" s="5" t="s">
        <v>1223</v>
      </c>
      <c r="F165" s="5" t="s">
        <v>1247</v>
      </c>
      <c r="G165" s="5" t="s">
        <v>1248</v>
      </c>
      <c r="H165" s="5" t="s">
        <v>6608</v>
      </c>
    </row>
    <row r="166" spans="1:8" ht="90" x14ac:dyDescent="0.25">
      <c r="A166" s="5">
        <v>165</v>
      </c>
      <c r="B166" s="5" t="s">
        <v>1249</v>
      </c>
      <c r="C166" s="5" t="s">
        <v>1250</v>
      </c>
      <c r="D166" s="5">
        <v>2022</v>
      </c>
      <c r="E166" s="5" t="s">
        <v>1223</v>
      </c>
      <c r="F166" s="5" t="s">
        <v>1251</v>
      </c>
      <c r="G166" s="5" t="s">
        <v>1252</v>
      </c>
      <c r="H166" s="5" t="s">
        <v>6608</v>
      </c>
    </row>
    <row r="167" spans="1:8" ht="90" x14ac:dyDescent="0.25">
      <c r="A167" s="5">
        <v>166</v>
      </c>
      <c r="B167" s="5" t="s">
        <v>1253</v>
      </c>
      <c r="C167" s="5" t="s">
        <v>1254</v>
      </c>
      <c r="D167" s="5">
        <v>2022</v>
      </c>
      <c r="E167" s="5" t="s">
        <v>1223</v>
      </c>
      <c r="F167" s="5" t="s">
        <v>1255</v>
      </c>
      <c r="G167" s="5" t="s">
        <v>1256</v>
      </c>
      <c r="H167" s="5" t="s">
        <v>6608</v>
      </c>
    </row>
    <row r="168" spans="1:8" ht="105" x14ac:dyDescent="0.25">
      <c r="A168" s="5">
        <v>167</v>
      </c>
      <c r="B168" s="5" t="s">
        <v>1257</v>
      </c>
      <c r="C168" s="5" t="s">
        <v>1258</v>
      </c>
      <c r="D168" s="5">
        <v>2022</v>
      </c>
      <c r="E168" s="5" t="s">
        <v>1223</v>
      </c>
      <c r="F168" s="5" t="s">
        <v>1259</v>
      </c>
      <c r="G168" s="5" t="s">
        <v>1260</v>
      </c>
      <c r="H168" s="5" t="s">
        <v>6608</v>
      </c>
    </row>
    <row r="169" spans="1:8" ht="75" x14ac:dyDescent="0.25">
      <c r="A169" s="5">
        <v>168</v>
      </c>
      <c r="B169" s="5" t="s">
        <v>1261</v>
      </c>
      <c r="C169" s="5" t="s">
        <v>1262</v>
      </c>
      <c r="D169" s="5">
        <v>2022</v>
      </c>
      <c r="E169" s="5" t="s">
        <v>1223</v>
      </c>
      <c r="F169" s="5" t="s">
        <v>1263</v>
      </c>
      <c r="G169" s="5" t="s">
        <v>1264</v>
      </c>
      <c r="H169" s="5" t="s">
        <v>6608</v>
      </c>
    </row>
    <row r="170" spans="1:8" ht="90" x14ac:dyDescent="0.25">
      <c r="A170" s="5">
        <v>169</v>
      </c>
      <c r="B170" s="5" t="s">
        <v>1265</v>
      </c>
      <c r="C170" s="5" t="s">
        <v>1266</v>
      </c>
      <c r="D170" s="5">
        <v>2022</v>
      </c>
      <c r="E170" s="5" t="s">
        <v>1223</v>
      </c>
      <c r="F170" s="5" t="s">
        <v>1267</v>
      </c>
      <c r="G170" s="5" t="s">
        <v>1268</v>
      </c>
      <c r="H170" s="5" t="s">
        <v>6608</v>
      </c>
    </row>
    <row r="171" spans="1:8" ht="90" x14ac:dyDescent="0.25">
      <c r="A171" s="5">
        <v>170</v>
      </c>
      <c r="B171" s="5" t="s">
        <v>1269</v>
      </c>
      <c r="C171" s="5" t="s">
        <v>1270</v>
      </c>
      <c r="D171" s="5">
        <v>2022</v>
      </c>
      <c r="E171" s="5" t="s">
        <v>1223</v>
      </c>
      <c r="F171" s="5" t="s">
        <v>1271</v>
      </c>
      <c r="G171" s="5" t="s">
        <v>1272</v>
      </c>
      <c r="H171" s="5" t="s">
        <v>6608</v>
      </c>
    </row>
    <row r="172" spans="1:8" ht="105" x14ac:dyDescent="0.25">
      <c r="A172" s="5">
        <v>171</v>
      </c>
      <c r="B172" s="5" t="s">
        <v>1273</v>
      </c>
      <c r="C172" s="5" t="s">
        <v>1274</v>
      </c>
      <c r="D172" s="5">
        <v>2022</v>
      </c>
      <c r="E172" s="5" t="s">
        <v>1223</v>
      </c>
      <c r="F172" s="5" t="s">
        <v>1275</v>
      </c>
      <c r="G172" s="5" t="s">
        <v>1276</v>
      </c>
      <c r="H172" s="5" t="s">
        <v>6608</v>
      </c>
    </row>
    <row r="173" spans="1:8" ht="105" x14ac:dyDescent="0.25">
      <c r="A173" s="5">
        <v>172</v>
      </c>
      <c r="B173" s="5" t="s">
        <v>1277</v>
      </c>
      <c r="C173" s="5" t="s">
        <v>1278</v>
      </c>
      <c r="D173" s="5">
        <v>2022</v>
      </c>
      <c r="E173" s="5" t="s">
        <v>1223</v>
      </c>
      <c r="F173" s="5" t="s">
        <v>1279</v>
      </c>
      <c r="G173" s="5" t="s">
        <v>1280</v>
      </c>
      <c r="H173" s="5" t="s">
        <v>6608</v>
      </c>
    </row>
    <row r="174" spans="1:8" ht="90" x14ac:dyDescent="0.25">
      <c r="A174" s="5">
        <v>173</v>
      </c>
      <c r="B174" s="5" t="s">
        <v>1281</v>
      </c>
      <c r="C174" s="5" t="s">
        <v>1282</v>
      </c>
      <c r="D174" s="5">
        <v>2022</v>
      </c>
      <c r="E174" s="5" t="s">
        <v>1223</v>
      </c>
      <c r="F174" s="5" t="s">
        <v>1283</v>
      </c>
      <c r="G174" s="5" t="s">
        <v>1284</v>
      </c>
      <c r="H174" s="5" t="s">
        <v>6608</v>
      </c>
    </row>
    <row r="175" spans="1:8" ht="90" x14ac:dyDescent="0.25">
      <c r="A175" s="5">
        <v>174</v>
      </c>
      <c r="B175" s="5" t="s">
        <v>1285</v>
      </c>
      <c r="C175" s="5" t="s">
        <v>1286</v>
      </c>
      <c r="D175" s="5">
        <v>2022</v>
      </c>
      <c r="E175" s="5" t="s">
        <v>1223</v>
      </c>
      <c r="F175" s="5" t="s">
        <v>1287</v>
      </c>
      <c r="G175" s="5" t="s">
        <v>1288</v>
      </c>
      <c r="H175" s="5" t="s">
        <v>6608</v>
      </c>
    </row>
    <row r="176" spans="1:8" ht="90" x14ac:dyDescent="0.25">
      <c r="A176" s="5">
        <v>175</v>
      </c>
      <c r="B176" s="5" t="s">
        <v>1289</v>
      </c>
      <c r="C176" s="5" t="s">
        <v>1290</v>
      </c>
      <c r="D176" s="5">
        <v>2022</v>
      </c>
      <c r="E176" s="5" t="s">
        <v>1223</v>
      </c>
      <c r="F176" s="5" t="s">
        <v>1291</v>
      </c>
      <c r="G176" s="5" t="s">
        <v>1292</v>
      </c>
      <c r="H176" s="5" t="s">
        <v>6608</v>
      </c>
    </row>
    <row r="177" spans="1:8" ht="105" x14ac:dyDescent="0.25">
      <c r="A177" s="5">
        <v>176</v>
      </c>
      <c r="B177" s="5" t="s">
        <v>1293</v>
      </c>
      <c r="C177" s="5" t="s">
        <v>1294</v>
      </c>
      <c r="D177" s="5">
        <v>2022</v>
      </c>
      <c r="E177" s="5" t="s">
        <v>1223</v>
      </c>
      <c r="F177" s="5" t="s">
        <v>1295</v>
      </c>
      <c r="G177" s="5" t="s">
        <v>1296</v>
      </c>
      <c r="H177" s="5" t="s">
        <v>6599</v>
      </c>
    </row>
    <row r="178" spans="1:8" ht="90" x14ac:dyDescent="0.25">
      <c r="A178" s="5">
        <v>177</v>
      </c>
      <c r="B178" s="5" t="s">
        <v>1297</v>
      </c>
      <c r="C178" s="5" t="s">
        <v>1298</v>
      </c>
      <c r="D178" s="5">
        <v>2022</v>
      </c>
      <c r="E178" s="5" t="s">
        <v>1223</v>
      </c>
      <c r="F178" s="5" t="s">
        <v>1299</v>
      </c>
      <c r="G178" s="5" t="s">
        <v>1300</v>
      </c>
      <c r="H178" s="5" t="s">
        <v>6608</v>
      </c>
    </row>
    <row r="179" spans="1:8" ht="105" x14ac:dyDescent="0.25">
      <c r="A179" s="5">
        <v>178</v>
      </c>
      <c r="B179" s="5" t="s">
        <v>1301</v>
      </c>
      <c r="C179" s="5" t="s">
        <v>1302</v>
      </c>
      <c r="D179" s="5">
        <v>2022</v>
      </c>
      <c r="E179" s="5" t="s">
        <v>1223</v>
      </c>
      <c r="F179" s="5" t="s">
        <v>1303</v>
      </c>
      <c r="G179" s="5" t="s">
        <v>1304</v>
      </c>
      <c r="H179" s="5" t="s">
        <v>6599</v>
      </c>
    </row>
    <row r="180" spans="1:8" ht="90" x14ac:dyDescent="0.25">
      <c r="A180" s="5">
        <v>179</v>
      </c>
      <c r="B180" s="5" t="s">
        <v>1305</v>
      </c>
      <c r="C180" s="5" t="s">
        <v>1306</v>
      </c>
      <c r="D180" s="5">
        <v>2022</v>
      </c>
      <c r="E180" s="5" t="s">
        <v>1223</v>
      </c>
      <c r="F180" s="5" t="s">
        <v>1307</v>
      </c>
      <c r="G180" s="5" t="s">
        <v>1308</v>
      </c>
      <c r="H180" s="5" t="s">
        <v>6608</v>
      </c>
    </row>
    <row r="181" spans="1:8" ht="90" x14ac:dyDescent="0.25">
      <c r="A181" s="5">
        <v>180</v>
      </c>
      <c r="B181" s="5" t="s">
        <v>1309</v>
      </c>
      <c r="C181" s="5" t="s">
        <v>1310</v>
      </c>
      <c r="D181" s="5">
        <v>2022</v>
      </c>
      <c r="E181" s="5" t="s">
        <v>1223</v>
      </c>
      <c r="F181" s="5" t="s">
        <v>1311</v>
      </c>
      <c r="G181" s="5" t="s">
        <v>1312</v>
      </c>
      <c r="H181" s="5" t="s">
        <v>6594</v>
      </c>
    </row>
    <row r="182" spans="1:8" ht="105" x14ac:dyDescent="0.25">
      <c r="A182" s="5">
        <v>181</v>
      </c>
      <c r="B182" s="5" t="s">
        <v>1313</v>
      </c>
      <c r="C182" s="5" t="s">
        <v>1314</v>
      </c>
      <c r="D182" s="5">
        <v>2022</v>
      </c>
      <c r="E182" s="5" t="s">
        <v>1223</v>
      </c>
      <c r="F182" s="5" t="s">
        <v>1315</v>
      </c>
      <c r="G182" s="5" t="s">
        <v>1225</v>
      </c>
      <c r="H182" s="5" t="s">
        <v>6608</v>
      </c>
    </row>
    <row r="183" spans="1:8" ht="105" x14ac:dyDescent="0.25">
      <c r="A183" s="5">
        <v>182</v>
      </c>
      <c r="B183" s="5" t="s">
        <v>1316</v>
      </c>
      <c r="C183" s="5" t="s">
        <v>1317</v>
      </c>
      <c r="D183" s="5">
        <v>2022</v>
      </c>
      <c r="E183" s="5" t="s">
        <v>1223</v>
      </c>
      <c r="F183" s="5" t="s">
        <v>1318</v>
      </c>
      <c r="G183" s="5" t="s">
        <v>1319</v>
      </c>
      <c r="H183" s="5" t="s">
        <v>6608</v>
      </c>
    </row>
    <row r="184" spans="1:8" ht="90" x14ac:dyDescent="0.25">
      <c r="A184" s="5">
        <v>183</v>
      </c>
      <c r="B184" s="5" t="s">
        <v>1320</v>
      </c>
      <c r="C184" s="5" t="s">
        <v>1321</v>
      </c>
      <c r="D184" s="5">
        <v>2022</v>
      </c>
      <c r="E184" s="5" t="s">
        <v>1223</v>
      </c>
      <c r="F184" s="5" t="s">
        <v>1322</v>
      </c>
      <c r="G184" s="5" t="s">
        <v>1323</v>
      </c>
      <c r="H184" s="5" t="s">
        <v>6608</v>
      </c>
    </row>
    <row r="185" spans="1:8" ht="105" x14ac:dyDescent="0.25">
      <c r="A185" s="5">
        <v>184</v>
      </c>
      <c r="B185" s="5" t="s">
        <v>1324</v>
      </c>
      <c r="C185" s="5" t="s">
        <v>1325</v>
      </c>
      <c r="D185" s="5">
        <v>2022</v>
      </c>
      <c r="E185" s="5" t="s">
        <v>1223</v>
      </c>
      <c r="F185" s="5" t="s">
        <v>1326</v>
      </c>
      <c r="G185" s="5" t="s">
        <v>1327</v>
      </c>
      <c r="H185" s="5" t="s">
        <v>6608</v>
      </c>
    </row>
    <row r="186" spans="1:8" ht="90" x14ac:dyDescent="0.25">
      <c r="A186" s="5">
        <v>185</v>
      </c>
      <c r="B186" s="5" t="s">
        <v>1328</v>
      </c>
      <c r="C186" s="5" t="s">
        <v>1329</v>
      </c>
      <c r="D186" s="5">
        <v>2022</v>
      </c>
      <c r="E186" s="5" t="s">
        <v>1223</v>
      </c>
      <c r="F186" s="5" t="s">
        <v>1330</v>
      </c>
      <c r="G186" s="5" t="s">
        <v>1331</v>
      </c>
      <c r="H186" s="5" t="s">
        <v>6602</v>
      </c>
    </row>
    <row r="187" spans="1:8" ht="120" x14ac:dyDescent="0.25">
      <c r="A187" s="5">
        <v>186</v>
      </c>
      <c r="B187" s="5" t="s">
        <v>1332</v>
      </c>
      <c r="C187" s="5" t="s">
        <v>1333</v>
      </c>
      <c r="D187" s="5">
        <v>2022</v>
      </c>
      <c r="E187" s="5" t="s">
        <v>1334</v>
      </c>
      <c r="F187" s="5" t="s">
        <v>1335</v>
      </c>
      <c r="G187" s="5" t="s">
        <v>1336</v>
      </c>
      <c r="H187" s="5" t="s">
        <v>6598</v>
      </c>
    </row>
    <row r="188" spans="1:8" ht="75" x14ac:dyDescent="0.25">
      <c r="A188" s="5">
        <v>187</v>
      </c>
      <c r="B188" s="5" t="s">
        <v>1337</v>
      </c>
      <c r="C188" s="5" t="s">
        <v>1338</v>
      </c>
      <c r="D188" s="5">
        <v>2022</v>
      </c>
      <c r="E188" s="5" t="s">
        <v>1339</v>
      </c>
      <c r="F188" s="5"/>
      <c r="G188" s="5" t="s">
        <v>1340</v>
      </c>
      <c r="H188" s="5" t="s">
        <v>6598</v>
      </c>
    </row>
    <row r="189" spans="1:8" ht="120" x14ac:dyDescent="0.25">
      <c r="A189" s="5">
        <v>188</v>
      </c>
      <c r="B189" s="5" t="s">
        <v>1341</v>
      </c>
      <c r="C189" s="5" t="s">
        <v>1342</v>
      </c>
      <c r="D189" s="5">
        <v>2022</v>
      </c>
      <c r="E189" s="5" t="s">
        <v>992</v>
      </c>
      <c r="F189" s="5" t="s">
        <v>1343</v>
      </c>
      <c r="G189" s="5" t="s">
        <v>1344</v>
      </c>
      <c r="H189" s="5" t="s">
        <v>6592</v>
      </c>
    </row>
    <row r="190" spans="1:8" ht="75" x14ac:dyDescent="0.25">
      <c r="A190" s="5">
        <v>189</v>
      </c>
      <c r="B190" s="5" t="s">
        <v>1345</v>
      </c>
      <c r="C190" s="5" t="s">
        <v>1346</v>
      </c>
      <c r="D190" s="5">
        <v>2022</v>
      </c>
      <c r="E190" s="5" t="s">
        <v>1347</v>
      </c>
      <c r="F190" s="5" t="s">
        <v>1348</v>
      </c>
      <c r="G190" s="5" t="s">
        <v>1349</v>
      </c>
      <c r="H190" s="5" t="s">
        <v>6591</v>
      </c>
    </row>
    <row r="191" spans="1:8" ht="90" x14ac:dyDescent="0.25">
      <c r="A191" s="5">
        <v>190</v>
      </c>
      <c r="B191" s="5" t="s">
        <v>1350</v>
      </c>
      <c r="C191" s="5" t="s">
        <v>1351</v>
      </c>
      <c r="D191" s="5">
        <v>2022</v>
      </c>
      <c r="E191" s="5" t="s">
        <v>1352</v>
      </c>
      <c r="F191" s="5"/>
      <c r="G191" s="5" t="s">
        <v>1353</v>
      </c>
      <c r="H191" s="5" t="s">
        <v>6592</v>
      </c>
    </row>
    <row r="192" spans="1:8" ht="150" x14ac:dyDescent="0.25">
      <c r="A192" s="5">
        <v>191</v>
      </c>
      <c r="B192" s="5" t="s">
        <v>1354</v>
      </c>
      <c r="C192" s="5" t="s">
        <v>37</v>
      </c>
      <c r="D192" s="5">
        <v>2022</v>
      </c>
      <c r="E192" s="5" t="s">
        <v>1355</v>
      </c>
      <c r="F192" s="5" t="s">
        <v>1356</v>
      </c>
      <c r="G192" s="5" t="s">
        <v>1357</v>
      </c>
      <c r="H192" s="5" t="s">
        <v>6594</v>
      </c>
    </row>
    <row r="193" spans="1:8" ht="150" x14ac:dyDescent="0.25">
      <c r="A193" s="5">
        <v>192</v>
      </c>
      <c r="B193" s="5" t="s">
        <v>1358</v>
      </c>
      <c r="C193" s="5" t="s">
        <v>1359</v>
      </c>
      <c r="D193" s="5">
        <v>2022</v>
      </c>
      <c r="E193" s="5" t="s">
        <v>1360</v>
      </c>
      <c r="F193" s="5" t="s">
        <v>1361</v>
      </c>
      <c r="G193" s="5" t="s">
        <v>1362</v>
      </c>
      <c r="H193" s="5" t="s">
        <v>6591</v>
      </c>
    </row>
    <row r="194" spans="1:8" ht="195" x14ac:dyDescent="0.25">
      <c r="A194" s="5">
        <v>193</v>
      </c>
      <c r="B194" s="5" t="s">
        <v>1363</v>
      </c>
      <c r="C194" s="5" t="s">
        <v>1364</v>
      </c>
      <c r="D194" s="5">
        <v>2022</v>
      </c>
      <c r="E194" s="5" t="s">
        <v>1365</v>
      </c>
      <c r="F194" s="5" t="s">
        <v>1366</v>
      </c>
      <c r="G194" s="5" t="s">
        <v>1367</v>
      </c>
      <c r="H194" s="5" t="s">
        <v>6591</v>
      </c>
    </row>
    <row r="195" spans="1:8" ht="330" x14ac:dyDescent="0.25">
      <c r="A195" s="5">
        <v>194</v>
      </c>
      <c r="B195" s="5" t="s">
        <v>1368</v>
      </c>
      <c r="C195" s="5" t="s">
        <v>1369</v>
      </c>
      <c r="D195" s="5">
        <v>2022</v>
      </c>
      <c r="E195" s="5" t="s">
        <v>1370</v>
      </c>
      <c r="F195" s="5" t="s">
        <v>1371</v>
      </c>
      <c r="G195" s="5" t="s">
        <v>1372</v>
      </c>
      <c r="H195" s="5" t="s">
        <v>6595</v>
      </c>
    </row>
    <row r="196" spans="1:8" ht="90" x14ac:dyDescent="0.25">
      <c r="A196" s="5">
        <v>195</v>
      </c>
      <c r="B196" s="5" t="s">
        <v>1373</v>
      </c>
      <c r="C196" s="5" t="s">
        <v>98</v>
      </c>
      <c r="D196" s="5">
        <v>2022</v>
      </c>
      <c r="E196" s="5" t="s">
        <v>1374</v>
      </c>
      <c r="F196" s="5" t="s">
        <v>1375</v>
      </c>
      <c r="G196" s="5" t="s">
        <v>1376</v>
      </c>
      <c r="H196" s="5" t="s">
        <v>6598</v>
      </c>
    </row>
    <row r="197" spans="1:8" ht="75" x14ac:dyDescent="0.25">
      <c r="A197" s="5">
        <v>196</v>
      </c>
      <c r="B197" s="5" t="s">
        <v>1377</v>
      </c>
      <c r="C197" s="5" t="s">
        <v>169</v>
      </c>
      <c r="D197" s="5">
        <v>2022</v>
      </c>
      <c r="E197" s="5" t="s">
        <v>1378</v>
      </c>
      <c r="F197" s="5" t="s">
        <v>1379</v>
      </c>
      <c r="G197" s="5" t="s">
        <v>1380</v>
      </c>
      <c r="H197" s="5" t="s">
        <v>6593</v>
      </c>
    </row>
    <row r="198" spans="1:8" ht="60" x14ac:dyDescent="0.25">
      <c r="A198" s="5">
        <v>197</v>
      </c>
      <c r="B198" s="5" t="s">
        <v>940</v>
      </c>
      <c r="C198" s="5" t="s">
        <v>85</v>
      </c>
      <c r="D198" s="5">
        <v>2022</v>
      </c>
      <c r="E198" s="5" t="s">
        <v>1381</v>
      </c>
      <c r="F198" s="5" t="s">
        <v>1382</v>
      </c>
      <c r="G198" s="5" t="s">
        <v>943</v>
      </c>
      <c r="H198" s="5" t="s">
        <v>6592</v>
      </c>
    </row>
    <row r="199" spans="1:8" ht="90" x14ac:dyDescent="0.25">
      <c r="A199" s="5">
        <v>198</v>
      </c>
      <c r="B199" s="5" t="s">
        <v>1383</v>
      </c>
      <c r="C199" s="5" t="s">
        <v>1384</v>
      </c>
      <c r="D199" s="5">
        <v>2022</v>
      </c>
      <c r="E199" s="5" t="s">
        <v>875</v>
      </c>
      <c r="F199" s="5" t="s">
        <v>1385</v>
      </c>
      <c r="G199" s="5" t="s">
        <v>1386</v>
      </c>
      <c r="H199" s="5" t="s">
        <v>6594</v>
      </c>
    </row>
    <row r="200" spans="1:8" ht="150" x14ac:dyDescent="0.25">
      <c r="A200" s="5">
        <v>199</v>
      </c>
      <c r="B200" s="5" t="s">
        <v>1387</v>
      </c>
      <c r="C200" s="5" t="s">
        <v>1388</v>
      </c>
      <c r="D200" s="5">
        <v>2022</v>
      </c>
      <c r="E200" s="5" t="s">
        <v>1389</v>
      </c>
      <c r="F200" s="5" t="s">
        <v>1390</v>
      </c>
      <c r="G200" s="5" t="s">
        <v>1391</v>
      </c>
      <c r="H200" s="5" t="s">
        <v>6592</v>
      </c>
    </row>
    <row r="201" spans="1:8" ht="75" x14ac:dyDescent="0.25">
      <c r="A201" s="5">
        <v>200</v>
      </c>
      <c r="B201" s="5" t="s">
        <v>1392</v>
      </c>
      <c r="C201" s="5" t="s">
        <v>1393</v>
      </c>
      <c r="D201" s="5">
        <v>2022</v>
      </c>
      <c r="E201" s="5" t="s">
        <v>1394</v>
      </c>
      <c r="F201" s="5" t="s">
        <v>1395</v>
      </c>
      <c r="G201" s="5" t="s">
        <v>1396</v>
      </c>
      <c r="H201" s="5" t="s">
        <v>6590</v>
      </c>
    </row>
    <row r="202" spans="1:8" ht="135" x14ac:dyDescent="0.25">
      <c r="A202" s="5">
        <v>201</v>
      </c>
      <c r="B202" s="5" t="s">
        <v>1397</v>
      </c>
      <c r="C202" s="5" t="s">
        <v>1398</v>
      </c>
      <c r="D202" s="5">
        <v>2022</v>
      </c>
      <c r="E202" s="5" t="s">
        <v>1399</v>
      </c>
      <c r="F202" s="5" t="s">
        <v>1400</v>
      </c>
      <c r="G202" s="5" t="s">
        <v>1401</v>
      </c>
      <c r="H202" s="5" t="s">
        <v>6592</v>
      </c>
    </row>
    <row r="203" spans="1:8" ht="90" x14ac:dyDescent="0.25">
      <c r="A203" s="5">
        <v>202</v>
      </c>
      <c r="B203" s="5" t="s">
        <v>1402</v>
      </c>
      <c r="C203" s="5" t="s">
        <v>1403</v>
      </c>
      <c r="D203" s="5">
        <v>2022</v>
      </c>
      <c r="E203" s="5" t="s">
        <v>1404</v>
      </c>
      <c r="F203" s="5" t="s">
        <v>1405</v>
      </c>
      <c r="G203" s="5" t="s">
        <v>1406</v>
      </c>
      <c r="H203" s="5" t="s">
        <v>6591</v>
      </c>
    </row>
    <row r="204" spans="1:8" ht="225" x14ac:dyDescent="0.25">
      <c r="A204" s="5">
        <v>203</v>
      </c>
      <c r="B204" s="5" t="s">
        <v>1407</v>
      </c>
      <c r="C204" s="5" t="s">
        <v>1408</v>
      </c>
      <c r="D204" s="5">
        <v>2022</v>
      </c>
      <c r="E204" s="5" t="s">
        <v>1409</v>
      </c>
      <c r="F204" s="5" t="s">
        <v>1410</v>
      </c>
      <c r="G204" s="5" t="s">
        <v>1411</v>
      </c>
      <c r="H204" s="5" t="s">
        <v>6591</v>
      </c>
    </row>
    <row r="205" spans="1:8" ht="409.5" x14ac:dyDescent="0.25">
      <c r="A205" s="5">
        <v>204</v>
      </c>
      <c r="B205" s="5" t="s">
        <v>1412</v>
      </c>
      <c r="C205" s="5" t="s">
        <v>28</v>
      </c>
      <c r="D205" s="5">
        <v>2022</v>
      </c>
      <c r="E205" s="5" t="s">
        <v>1413</v>
      </c>
      <c r="F205" s="5" t="s">
        <v>1414</v>
      </c>
      <c r="G205" s="5" t="s">
        <v>1415</v>
      </c>
      <c r="H205" s="5" t="s">
        <v>6590</v>
      </c>
    </row>
    <row r="206" spans="1:8" ht="409.5" x14ac:dyDescent="0.25">
      <c r="A206" s="5">
        <v>205</v>
      </c>
      <c r="B206" s="5" t="s">
        <v>1416</v>
      </c>
      <c r="C206" s="5" t="s">
        <v>83</v>
      </c>
      <c r="D206" s="5">
        <v>2022</v>
      </c>
      <c r="E206" s="5" t="s">
        <v>84</v>
      </c>
      <c r="F206" s="5" t="s">
        <v>1417</v>
      </c>
      <c r="G206" s="5" t="s">
        <v>1418</v>
      </c>
      <c r="H206" s="5" t="s">
        <v>6592</v>
      </c>
    </row>
    <row r="207" spans="1:8" ht="75" x14ac:dyDescent="0.25">
      <c r="A207" s="5">
        <v>206</v>
      </c>
      <c r="B207" s="5" t="s">
        <v>1419</v>
      </c>
      <c r="C207" s="5" t="s">
        <v>91</v>
      </c>
      <c r="D207" s="5">
        <v>2022</v>
      </c>
      <c r="E207" s="5" t="s">
        <v>1420</v>
      </c>
      <c r="F207" s="5" t="s">
        <v>1421</v>
      </c>
      <c r="G207" s="5" t="s">
        <v>1422</v>
      </c>
      <c r="H207" s="5" t="s">
        <v>6593</v>
      </c>
    </row>
    <row r="208" spans="1:8" ht="315" x14ac:dyDescent="0.25">
      <c r="A208" s="5">
        <v>207</v>
      </c>
      <c r="B208" s="5" t="s">
        <v>1423</v>
      </c>
      <c r="C208" s="5" t="s">
        <v>88</v>
      </c>
      <c r="D208" s="5">
        <v>2022</v>
      </c>
      <c r="E208" s="5" t="s">
        <v>1424</v>
      </c>
      <c r="F208" s="5" t="s">
        <v>1425</v>
      </c>
      <c r="G208" s="5" t="s">
        <v>1426</v>
      </c>
      <c r="H208" s="5" t="s">
        <v>6592</v>
      </c>
    </row>
    <row r="209" spans="1:8" ht="135" x14ac:dyDescent="0.25">
      <c r="A209" s="5">
        <v>208</v>
      </c>
      <c r="B209" s="5" t="s">
        <v>1427</v>
      </c>
      <c r="C209" s="5" t="s">
        <v>27</v>
      </c>
      <c r="D209" s="5">
        <v>2022</v>
      </c>
      <c r="E209" s="5" t="s">
        <v>1428</v>
      </c>
      <c r="F209" s="5" t="s">
        <v>1429</v>
      </c>
      <c r="G209" s="5" t="s">
        <v>1430</v>
      </c>
      <c r="H209" s="5" t="s">
        <v>6590</v>
      </c>
    </row>
    <row r="210" spans="1:8" ht="90" x14ac:dyDescent="0.25">
      <c r="A210" s="5">
        <v>209</v>
      </c>
      <c r="B210" s="5" t="s">
        <v>1431</v>
      </c>
      <c r="C210" s="5" t="s">
        <v>131</v>
      </c>
      <c r="D210" s="5">
        <v>2022</v>
      </c>
      <c r="E210" s="5" t="s">
        <v>132</v>
      </c>
      <c r="F210" s="5" t="s">
        <v>1432</v>
      </c>
      <c r="G210" s="5" t="s">
        <v>1433</v>
      </c>
      <c r="H210" s="5" t="s">
        <v>6590</v>
      </c>
    </row>
    <row r="211" spans="1:8" ht="105" x14ac:dyDescent="0.25">
      <c r="A211" s="5">
        <v>210</v>
      </c>
      <c r="B211" s="5" t="s">
        <v>1434</v>
      </c>
      <c r="C211" s="5" t="s">
        <v>149</v>
      </c>
      <c r="D211" s="5">
        <v>2022</v>
      </c>
      <c r="E211" s="5" t="s">
        <v>132</v>
      </c>
      <c r="F211" s="5" t="s">
        <v>1435</v>
      </c>
      <c r="G211" s="5" t="s">
        <v>1436</v>
      </c>
      <c r="H211" s="5" t="s">
        <v>6590</v>
      </c>
    </row>
    <row r="212" spans="1:8" ht="90" x14ac:dyDescent="0.25">
      <c r="A212" s="5">
        <v>211</v>
      </c>
      <c r="B212" s="5" t="s">
        <v>1437</v>
      </c>
      <c r="C212" s="5" t="s">
        <v>1438</v>
      </c>
      <c r="D212" s="5">
        <v>2022</v>
      </c>
      <c r="E212" s="5" t="s">
        <v>1439</v>
      </c>
      <c r="F212" s="5" t="s">
        <v>1440</v>
      </c>
      <c r="G212" s="5" t="s">
        <v>1441</v>
      </c>
      <c r="H212" s="5" t="s">
        <v>6591</v>
      </c>
    </row>
    <row r="213" spans="1:8" ht="165" x14ac:dyDescent="0.25">
      <c r="A213" s="5">
        <v>212</v>
      </c>
      <c r="B213" s="5" t="s">
        <v>1442</v>
      </c>
      <c r="C213" s="5" t="s">
        <v>25</v>
      </c>
      <c r="D213" s="5">
        <v>2022</v>
      </c>
      <c r="E213" s="5" t="s">
        <v>1443</v>
      </c>
      <c r="F213" s="5" t="s">
        <v>1444</v>
      </c>
      <c r="G213" s="5" t="s">
        <v>1445</v>
      </c>
      <c r="H213" s="5" t="s">
        <v>6590</v>
      </c>
    </row>
    <row r="214" spans="1:8" ht="135" x14ac:dyDescent="0.25">
      <c r="A214" s="5">
        <v>213</v>
      </c>
      <c r="B214" s="5" t="s">
        <v>1446</v>
      </c>
      <c r="C214" s="5" t="s">
        <v>89</v>
      </c>
      <c r="D214" s="5">
        <v>2022</v>
      </c>
      <c r="E214" s="5" t="s">
        <v>1447</v>
      </c>
      <c r="F214" s="5" t="s">
        <v>1448</v>
      </c>
      <c r="G214" s="5" t="s">
        <v>1449</v>
      </c>
      <c r="H214" s="5" t="s">
        <v>6591</v>
      </c>
    </row>
    <row r="215" spans="1:8" ht="90" x14ac:dyDescent="0.25">
      <c r="A215" s="5">
        <v>214</v>
      </c>
      <c r="B215" s="5" t="s">
        <v>1450</v>
      </c>
      <c r="C215" s="5" t="s">
        <v>1451</v>
      </c>
      <c r="D215" s="5">
        <v>2022</v>
      </c>
      <c r="E215" s="5" t="s">
        <v>748</v>
      </c>
      <c r="F215" s="5" t="s">
        <v>1452</v>
      </c>
      <c r="G215" s="5" t="s">
        <v>1453</v>
      </c>
      <c r="H215" s="5" t="s">
        <v>6591</v>
      </c>
    </row>
    <row r="216" spans="1:8" ht="120" x14ac:dyDescent="0.25">
      <c r="A216" s="5">
        <v>215</v>
      </c>
      <c r="B216" s="5" t="s">
        <v>1454</v>
      </c>
      <c r="C216" s="5" t="s">
        <v>1455</v>
      </c>
      <c r="D216" s="5">
        <v>2022</v>
      </c>
      <c r="E216" s="5" t="s">
        <v>574</v>
      </c>
      <c r="F216" s="5" t="s">
        <v>1456</v>
      </c>
      <c r="G216" s="5" t="s">
        <v>1457</v>
      </c>
      <c r="H216" s="5" t="s">
        <v>6591</v>
      </c>
    </row>
    <row r="217" spans="1:8" ht="45" x14ac:dyDescent="0.25">
      <c r="A217" s="5">
        <v>216</v>
      </c>
      <c r="B217" s="5" t="s">
        <v>1458</v>
      </c>
      <c r="C217" s="5" t="s">
        <v>54</v>
      </c>
      <c r="D217" s="5">
        <v>2022</v>
      </c>
      <c r="E217" s="5" t="s">
        <v>963</v>
      </c>
      <c r="F217" s="5" t="s">
        <v>1459</v>
      </c>
      <c r="G217" s="5" t="s">
        <v>1460</v>
      </c>
      <c r="H217" s="5" t="s">
        <v>6593</v>
      </c>
    </row>
    <row r="218" spans="1:8" ht="60" x14ac:dyDescent="0.25">
      <c r="A218" s="5">
        <v>217</v>
      </c>
      <c r="B218" s="5" t="s">
        <v>1461</v>
      </c>
      <c r="C218" s="5" t="s">
        <v>71</v>
      </c>
      <c r="D218" s="5">
        <v>2022</v>
      </c>
      <c r="E218" s="5" t="s">
        <v>963</v>
      </c>
      <c r="F218" s="5" t="s">
        <v>1462</v>
      </c>
      <c r="G218" s="5" t="s">
        <v>1463</v>
      </c>
      <c r="H218" s="5" t="s">
        <v>6593</v>
      </c>
    </row>
    <row r="219" spans="1:8" ht="240" x14ac:dyDescent="0.25">
      <c r="A219" s="5">
        <v>218</v>
      </c>
      <c r="B219" s="5" t="s">
        <v>1464</v>
      </c>
      <c r="C219" s="5" t="s">
        <v>64</v>
      </c>
      <c r="D219" s="5">
        <v>2022</v>
      </c>
      <c r="E219" s="5" t="s">
        <v>1465</v>
      </c>
      <c r="F219" s="5" t="s">
        <v>1466</v>
      </c>
      <c r="G219" s="5" t="s">
        <v>1467</v>
      </c>
      <c r="H219" s="5" t="s">
        <v>6592</v>
      </c>
    </row>
    <row r="220" spans="1:8" ht="225" x14ac:dyDescent="0.25">
      <c r="A220" s="5">
        <v>219</v>
      </c>
      <c r="B220" s="5" t="s">
        <v>1468</v>
      </c>
      <c r="C220" s="5" t="s">
        <v>59</v>
      </c>
      <c r="D220" s="5">
        <v>2022</v>
      </c>
      <c r="E220" s="5" t="s">
        <v>1469</v>
      </c>
      <c r="F220" s="5" t="s">
        <v>1470</v>
      </c>
      <c r="G220" s="5" t="s">
        <v>1471</v>
      </c>
      <c r="H220" s="5" t="s">
        <v>6592</v>
      </c>
    </row>
    <row r="221" spans="1:8" ht="60" x14ac:dyDescent="0.25">
      <c r="A221" s="5">
        <v>220</v>
      </c>
      <c r="B221" s="5" t="s">
        <v>1472</v>
      </c>
      <c r="C221" s="5" t="s">
        <v>1473</v>
      </c>
      <c r="D221" s="5">
        <v>2022</v>
      </c>
      <c r="E221" s="5" t="s">
        <v>1474</v>
      </c>
      <c r="F221" s="5"/>
      <c r="G221" s="5" t="s">
        <v>1475</v>
      </c>
      <c r="H221" s="5" t="s">
        <v>6590</v>
      </c>
    </row>
    <row r="222" spans="1:8" ht="45" x14ac:dyDescent="0.25">
      <c r="A222" s="5">
        <v>221</v>
      </c>
      <c r="B222" s="5" t="s">
        <v>1476</v>
      </c>
      <c r="C222" s="5" t="s">
        <v>13</v>
      </c>
      <c r="D222" s="5">
        <v>2022</v>
      </c>
      <c r="E222" s="5" t="s">
        <v>583</v>
      </c>
      <c r="F222" s="5" t="s">
        <v>1477</v>
      </c>
      <c r="G222" s="5" t="s">
        <v>1478</v>
      </c>
      <c r="H222" s="5" t="s">
        <v>6598</v>
      </c>
    </row>
    <row r="223" spans="1:8" ht="90" x14ac:dyDescent="0.25">
      <c r="A223" s="5">
        <v>222</v>
      </c>
      <c r="B223" s="5" t="s">
        <v>1479</v>
      </c>
      <c r="C223" s="5" t="s">
        <v>1480</v>
      </c>
      <c r="D223" s="5">
        <v>2022</v>
      </c>
      <c r="E223" s="5" t="s">
        <v>1481</v>
      </c>
      <c r="F223" s="5" t="s">
        <v>1482</v>
      </c>
      <c r="G223" s="5" t="s">
        <v>1483</v>
      </c>
      <c r="H223" s="5" t="s">
        <v>6591</v>
      </c>
    </row>
    <row r="224" spans="1:8" ht="105" x14ac:dyDescent="0.25">
      <c r="A224" s="5">
        <v>223</v>
      </c>
      <c r="B224" s="5" t="s">
        <v>1484</v>
      </c>
      <c r="C224" s="5" t="s">
        <v>133</v>
      </c>
      <c r="D224" s="5">
        <v>2022</v>
      </c>
      <c r="E224" s="5" t="s">
        <v>134</v>
      </c>
      <c r="F224" s="5" t="s">
        <v>1485</v>
      </c>
      <c r="G224" s="5" t="s">
        <v>1486</v>
      </c>
      <c r="H224" s="5" t="s">
        <v>6592</v>
      </c>
    </row>
    <row r="225" spans="1:8" ht="60" x14ac:dyDescent="0.25">
      <c r="A225" s="5">
        <v>224</v>
      </c>
      <c r="B225" s="5" t="s">
        <v>1487</v>
      </c>
      <c r="C225" s="5" t="s">
        <v>1488</v>
      </c>
      <c r="D225" s="5">
        <v>2022</v>
      </c>
      <c r="E225" s="5" t="s">
        <v>1489</v>
      </c>
      <c r="F225" s="5" t="s">
        <v>1490</v>
      </c>
      <c r="G225" s="5" t="s">
        <v>1491</v>
      </c>
      <c r="H225" s="5" t="s">
        <v>6590</v>
      </c>
    </row>
    <row r="226" spans="1:8" ht="105" x14ac:dyDescent="0.25">
      <c r="A226" s="5">
        <v>225</v>
      </c>
      <c r="B226" s="5" t="s">
        <v>1492</v>
      </c>
      <c r="C226" s="5" t="s">
        <v>1493</v>
      </c>
      <c r="D226" s="5">
        <v>2022</v>
      </c>
      <c r="E226" s="5" t="s">
        <v>1494</v>
      </c>
      <c r="F226" s="5" t="s">
        <v>1495</v>
      </c>
      <c r="G226" s="5" t="s">
        <v>1496</v>
      </c>
      <c r="H226" s="5" t="s">
        <v>6595</v>
      </c>
    </row>
    <row r="227" spans="1:8" ht="45" x14ac:dyDescent="0.25">
      <c r="A227" s="5">
        <v>226</v>
      </c>
      <c r="B227" s="5" t="s">
        <v>1497</v>
      </c>
      <c r="C227" s="5" t="s">
        <v>410</v>
      </c>
      <c r="D227" s="5">
        <v>2022</v>
      </c>
      <c r="E227" s="5" t="s">
        <v>1498</v>
      </c>
      <c r="F227" s="5" t="s">
        <v>1499</v>
      </c>
      <c r="G227" s="5" t="s">
        <v>1500</v>
      </c>
      <c r="H227" s="5" t="s">
        <v>6592</v>
      </c>
    </row>
    <row r="228" spans="1:8" ht="60" x14ac:dyDescent="0.25">
      <c r="A228" s="5">
        <v>227</v>
      </c>
      <c r="B228" s="5" t="s">
        <v>1501</v>
      </c>
      <c r="C228" s="5" t="s">
        <v>1502</v>
      </c>
      <c r="D228" s="5">
        <v>2022</v>
      </c>
      <c r="E228" s="5" t="s">
        <v>1503</v>
      </c>
      <c r="F228" s="5" t="s">
        <v>1504</v>
      </c>
      <c r="G228" s="5" t="s">
        <v>1505</v>
      </c>
      <c r="H228" s="5" t="s">
        <v>6590</v>
      </c>
    </row>
    <row r="229" spans="1:8" ht="60" x14ac:dyDescent="0.25">
      <c r="A229" s="5">
        <v>228</v>
      </c>
      <c r="B229" s="5" t="s">
        <v>1506</v>
      </c>
      <c r="C229" s="5" t="s">
        <v>1507</v>
      </c>
      <c r="D229" s="5">
        <v>2022</v>
      </c>
      <c r="E229" s="5" t="s">
        <v>1508</v>
      </c>
      <c r="F229" s="5" t="s">
        <v>1509</v>
      </c>
      <c r="G229" s="5" t="s">
        <v>1510</v>
      </c>
      <c r="H229" s="5" t="s">
        <v>6593</v>
      </c>
    </row>
    <row r="230" spans="1:8" ht="75" x14ac:dyDescent="0.25">
      <c r="A230" s="5">
        <v>229</v>
      </c>
      <c r="B230" s="5" t="s">
        <v>1511</v>
      </c>
      <c r="C230" s="5" t="s">
        <v>1512</v>
      </c>
      <c r="D230" s="5">
        <v>2022</v>
      </c>
      <c r="E230" s="5" t="s">
        <v>1508</v>
      </c>
      <c r="F230" s="5" t="s">
        <v>1513</v>
      </c>
      <c r="G230" s="5" t="s">
        <v>1514</v>
      </c>
      <c r="H230" s="5" t="s">
        <v>6593</v>
      </c>
    </row>
    <row r="231" spans="1:8" ht="60" x14ac:dyDescent="0.25">
      <c r="A231" s="5">
        <v>230</v>
      </c>
      <c r="B231" s="5" t="s">
        <v>1515</v>
      </c>
      <c r="C231" s="5" t="s">
        <v>1516</v>
      </c>
      <c r="D231" s="5">
        <v>2022</v>
      </c>
      <c r="E231" s="5" t="s">
        <v>1517</v>
      </c>
      <c r="F231" s="5" t="s">
        <v>1518</v>
      </c>
      <c r="G231" s="5" t="s">
        <v>1519</v>
      </c>
      <c r="H231" s="5" t="s">
        <v>6595</v>
      </c>
    </row>
    <row r="232" spans="1:8" ht="60" x14ac:dyDescent="0.25">
      <c r="A232" s="5">
        <v>231</v>
      </c>
      <c r="B232" s="5" t="s">
        <v>1520</v>
      </c>
      <c r="C232" s="5" t="s">
        <v>420</v>
      </c>
      <c r="D232" s="5">
        <v>2022</v>
      </c>
      <c r="E232" s="5" t="s">
        <v>1521</v>
      </c>
      <c r="F232" s="5" t="s">
        <v>1522</v>
      </c>
      <c r="G232" s="5" t="s">
        <v>1523</v>
      </c>
      <c r="H232" s="5" t="s">
        <v>6594</v>
      </c>
    </row>
    <row r="233" spans="1:8" ht="90" x14ac:dyDescent="0.25">
      <c r="A233" s="5">
        <v>232</v>
      </c>
      <c r="B233" s="5" t="s">
        <v>1524</v>
      </c>
      <c r="C233" s="5" t="s">
        <v>1525</v>
      </c>
      <c r="D233" s="5">
        <v>2022</v>
      </c>
      <c r="E233" s="5" t="s">
        <v>1526</v>
      </c>
      <c r="F233" s="5" t="s">
        <v>1527</v>
      </c>
      <c r="G233" s="5" t="s">
        <v>1528</v>
      </c>
      <c r="H233" s="5" t="s">
        <v>6591</v>
      </c>
    </row>
    <row r="234" spans="1:8" ht="105" x14ac:dyDescent="0.25">
      <c r="A234" s="5">
        <v>233</v>
      </c>
      <c r="B234" s="5" t="s">
        <v>1529</v>
      </c>
      <c r="C234" s="5" t="s">
        <v>135</v>
      </c>
      <c r="D234" s="5">
        <v>2022</v>
      </c>
      <c r="E234" s="5" t="s">
        <v>136</v>
      </c>
      <c r="F234" s="5" t="s">
        <v>1530</v>
      </c>
      <c r="G234" s="5" t="s">
        <v>1531</v>
      </c>
      <c r="H234" s="5" t="s">
        <v>6593</v>
      </c>
    </row>
    <row r="235" spans="1:8" ht="75" x14ac:dyDescent="0.25">
      <c r="A235" s="5">
        <v>234</v>
      </c>
      <c r="B235" s="5" t="s">
        <v>1532</v>
      </c>
      <c r="C235" s="5" t="s">
        <v>1533</v>
      </c>
      <c r="D235" s="5">
        <v>2022</v>
      </c>
      <c r="E235" s="5" t="s">
        <v>1489</v>
      </c>
      <c r="F235" s="5" t="s">
        <v>1534</v>
      </c>
      <c r="G235" s="5" t="s">
        <v>1535</v>
      </c>
      <c r="H235" s="5" t="s">
        <v>6590</v>
      </c>
    </row>
    <row r="236" spans="1:8" ht="60" x14ac:dyDescent="0.25">
      <c r="A236" s="5">
        <v>235</v>
      </c>
      <c r="B236" s="5" t="s">
        <v>1536</v>
      </c>
      <c r="C236" s="5" t="s">
        <v>424</v>
      </c>
      <c r="D236" s="5">
        <v>2022</v>
      </c>
      <c r="E236" s="5" t="s">
        <v>425</v>
      </c>
      <c r="F236" s="5" t="s">
        <v>1537</v>
      </c>
      <c r="G236" s="5" t="s">
        <v>1538</v>
      </c>
      <c r="H236" s="5" t="s">
        <v>6594</v>
      </c>
    </row>
    <row r="237" spans="1:8" ht="60" x14ac:dyDescent="0.25">
      <c r="A237" s="5">
        <v>236</v>
      </c>
      <c r="B237" s="5" t="s">
        <v>1539</v>
      </c>
      <c r="C237" s="5" t="s">
        <v>428</v>
      </c>
      <c r="D237" s="5">
        <v>2022</v>
      </c>
      <c r="E237" s="5" t="s">
        <v>425</v>
      </c>
      <c r="F237" s="5" t="s">
        <v>1540</v>
      </c>
      <c r="G237" s="5" t="s">
        <v>1541</v>
      </c>
      <c r="H237" s="5" t="s">
        <v>6594</v>
      </c>
    </row>
    <row r="238" spans="1:8" ht="60" x14ac:dyDescent="0.25">
      <c r="A238" s="5">
        <v>237</v>
      </c>
      <c r="B238" s="5" t="s">
        <v>1542</v>
      </c>
      <c r="C238" s="5" t="s">
        <v>432</v>
      </c>
      <c r="D238" s="5">
        <v>2022</v>
      </c>
      <c r="E238" s="5" t="s">
        <v>425</v>
      </c>
      <c r="F238" s="5" t="s">
        <v>1543</v>
      </c>
      <c r="G238" s="5" t="s">
        <v>1541</v>
      </c>
      <c r="H238" s="5" t="s">
        <v>6594</v>
      </c>
    </row>
    <row r="239" spans="1:8" ht="60" x14ac:dyDescent="0.25">
      <c r="A239" s="5">
        <v>238</v>
      </c>
      <c r="B239" s="5" t="s">
        <v>1544</v>
      </c>
      <c r="C239" s="5" t="s">
        <v>433</v>
      </c>
      <c r="D239" s="5">
        <v>2022</v>
      </c>
      <c r="E239" s="5" t="s">
        <v>425</v>
      </c>
      <c r="F239" s="5" t="s">
        <v>1545</v>
      </c>
      <c r="G239" s="5" t="s">
        <v>1546</v>
      </c>
      <c r="H239" s="5" t="s">
        <v>6594</v>
      </c>
    </row>
    <row r="240" spans="1:8" ht="60" x14ac:dyDescent="0.25">
      <c r="A240" s="5">
        <v>239</v>
      </c>
      <c r="B240" s="5" t="s">
        <v>1547</v>
      </c>
      <c r="C240" s="5" t="s">
        <v>434</v>
      </c>
      <c r="D240" s="5">
        <v>2022</v>
      </c>
      <c r="E240" s="5" t="s">
        <v>425</v>
      </c>
      <c r="F240" s="5" t="s">
        <v>1548</v>
      </c>
      <c r="G240" s="5" t="s">
        <v>1549</v>
      </c>
      <c r="H240" s="5" t="s">
        <v>6594</v>
      </c>
    </row>
    <row r="241" spans="1:8" ht="60" x14ac:dyDescent="0.25">
      <c r="A241" s="5">
        <v>240</v>
      </c>
      <c r="B241" s="5" t="s">
        <v>1550</v>
      </c>
      <c r="C241" s="5" t="s">
        <v>435</v>
      </c>
      <c r="D241" s="5">
        <v>2022</v>
      </c>
      <c r="E241" s="5" t="s">
        <v>425</v>
      </c>
      <c r="F241" s="5" t="s">
        <v>1551</v>
      </c>
      <c r="G241" s="5" t="s">
        <v>1541</v>
      </c>
      <c r="H241" s="5" t="s">
        <v>6594</v>
      </c>
    </row>
    <row r="242" spans="1:8" ht="90" x14ac:dyDescent="0.25">
      <c r="A242" s="5">
        <v>241</v>
      </c>
      <c r="B242" s="5" t="s">
        <v>1552</v>
      </c>
      <c r="C242" s="5" t="s">
        <v>1553</v>
      </c>
      <c r="D242" s="5">
        <v>2022</v>
      </c>
      <c r="E242" s="5" t="s">
        <v>425</v>
      </c>
      <c r="F242" s="5" t="s">
        <v>1554</v>
      </c>
      <c r="G242" s="5" t="s">
        <v>1555</v>
      </c>
      <c r="H242" s="5" t="s">
        <v>6594</v>
      </c>
    </row>
    <row r="243" spans="1:8" ht="60" x14ac:dyDescent="0.25">
      <c r="A243" s="5">
        <v>242</v>
      </c>
      <c r="B243" s="5" t="s">
        <v>1556</v>
      </c>
      <c r="C243" s="5" t="s">
        <v>436</v>
      </c>
      <c r="D243" s="5">
        <v>2022</v>
      </c>
      <c r="E243" s="5" t="s">
        <v>425</v>
      </c>
      <c r="F243" s="5" t="s">
        <v>1557</v>
      </c>
      <c r="G243" s="5" t="s">
        <v>1541</v>
      </c>
      <c r="H243" s="5" t="s">
        <v>6594</v>
      </c>
    </row>
    <row r="244" spans="1:8" ht="150" x14ac:dyDescent="0.25">
      <c r="A244" s="5">
        <v>243</v>
      </c>
      <c r="B244" s="5" t="s">
        <v>1558</v>
      </c>
      <c r="C244" s="5" t="s">
        <v>1559</v>
      </c>
      <c r="D244" s="5">
        <v>2022</v>
      </c>
      <c r="E244" s="5" t="s">
        <v>726</v>
      </c>
      <c r="F244" s="5" t="s">
        <v>1560</v>
      </c>
      <c r="G244" s="5" t="s">
        <v>1561</v>
      </c>
      <c r="H244" s="5" t="s">
        <v>6593</v>
      </c>
    </row>
    <row r="245" spans="1:8" ht="120" x14ac:dyDescent="0.25">
      <c r="A245" s="5">
        <v>244</v>
      </c>
      <c r="B245" s="5" t="s">
        <v>1562</v>
      </c>
      <c r="C245" s="5" t="s">
        <v>1563</v>
      </c>
      <c r="D245" s="5">
        <v>2022</v>
      </c>
      <c r="E245" s="5" t="s">
        <v>1564</v>
      </c>
      <c r="F245" s="5" t="s">
        <v>1565</v>
      </c>
      <c r="G245" s="5" t="s">
        <v>1566</v>
      </c>
      <c r="H245" s="5" t="s">
        <v>6591</v>
      </c>
    </row>
    <row r="246" spans="1:8" ht="180" x14ac:dyDescent="0.25">
      <c r="A246" s="5">
        <v>245</v>
      </c>
      <c r="B246" s="5" t="s">
        <v>1567</v>
      </c>
      <c r="C246" s="5" t="s">
        <v>1568</v>
      </c>
      <c r="D246" s="5">
        <v>2022</v>
      </c>
      <c r="E246" s="5" t="s">
        <v>75</v>
      </c>
      <c r="F246" s="5" t="s">
        <v>1569</v>
      </c>
      <c r="G246" s="5" t="s">
        <v>1570</v>
      </c>
      <c r="H246" s="5" t="s">
        <v>6592</v>
      </c>
    </row>
    <row r="247" spans="1:8" ht="60" x14ac:dyDescent="0.25">
      <c r="A247" s="5">
        <v>246</v>
      </c>
      <c r="B247" s="5" t="s">
        <v>944</v>
      </c>
      <c r="C247" s="5" t="s">
        <v>74</v>
      </c>
      <c r="D247" s="5">
        <v>2022</v>
      </c>
      <c r="E247" s="5" t="s">
        <v>75</v>
      </c>
      <c r="F247" s="5" t="s">
        <v>1571</v>
      </c>
      <c r="G247" s="5" t="s">
        <v>1572</v>
      </c>
      <c r="H247" s="5" t="s">
        <v>6591</v>
      </c>
    </row>
    <row r="248" spans="1:8" ht="180" x14ac:dyDescent="0.25">
      <c r="A248" s="5">
        <v>247</v>
      </c>
      <c r="B248" s="5" t="s">
        <v>1573</v>
      </c>
      <c r="C248" s="5" t="s">
        <v>1574</v>
      </c>
      <c r="D248" s="5">
        <v>2022</v>
      </c>
      <c r="E248" s="5" t="s">
        <v>1521</v>
      </c>
      <c r="F248" s="5" t="s">
        <v>1575</v>
      </c>
      <c r="G248" s="5" t="s">
        <v>1576</v>
      </c>
      <c r="H248" s="5" t="s">
        <v>6594</v>
      </c>
    </row>
    <row r="249" spans="1:8" ht="30" x14ac:dyDescent="0.25">
      <c r="A249" s="5">
        <v>248</v>
      </c>
      <c r="B249" s="5" t="s">
        <v>1577</v>
      </c>
      <c r="C249" s="5" t="s">
        <v>1578</v>
      </c>
      <c r="D249" s="5">
        <v>2022</v>
      </c>
      <c r="E249" s="5" t="s">
        <v>1579</v>
      </c>
      <c r="F249" s="5" t="s">
        <v>1580</v>
      </c>
      <c r="G249" s="5" t="s">
        <v>1581</v>
      </c>
      <c r="H249" s="5" t="s">
        <v>6590</v>
      </c>
    </row>
    <row r="250" spans="1:8" ht="75" x14ac:dyDescent="0.25">
      <c r="A250" s="5">
        <v>249</v>
      </c>
      <c r="B250" s="5" t="s">
        <v>1582</v>
      </c>
      <c r="C250" s="5" t="s">
        <v>1583</v>
      </c>
      <c r="D250" s="5">
        <v>2022</v>
      </c>
      <c r="E250" s="5" t="s">
        <v>1584</v>
      </c>
      <c r="F250" s="5" t="s">
        <v>1585</v>
      </c>
      <c r="G250" s="5" t="s">
        <v>1586</v>
      </c>
      <c r="H250" s="5" t="s">
        <v>6594</v>
      </c>
    </row>
    <row r="251" spans="1:8" ht="90" x14ac:dyDescent="0.25">
      <c r="A251" s="5">
        <v>250</v>
      </c>
      <c r="B251" s="5" t="s">
        <v>1587</v>
      </c>
      <c r="C251" s="5" t="s">
        <v>1588</v>
      </c>
      <c r="D251" s="5">
        <v>2022</v>
      </c>
      <c r="E251" s="5" t="s">
        <v>1589</v>
      </c>
      <c r="F251" s="5" t="s">
        <v>1590</v>
      </c>
      <c r="G251" s="5" t="s">
        <v>1591</v>
      </c>
      <c r="H251" s="5" t="s">
        <v>6599</v>
      </c>
    </row>
    <row r="252" spans="1:8" ht="105" x14ac:dyDescent="0.25">
      <c r="A252" s="5">
        <v>251</v>
      </c>
      <c r="B252" s="5" t="s">
        <v>1592</v>
      </c>
      <c r="C252" s="5" t="s">
        <v>1593</v>
      </c>
      <c r="D252" s="5">
        <v>2022</v>
      </c>
      <c r="E252" s="5" t="s">
        <v>1594</v>
      </c>
      <c r="F252" s="5" t="s">
        <v>1595</v>
      </c>
      <c r="G252" s="5" t="s">
        <v>1596</v>
      </c>
      <c r="H252" s="5" t="s">
        <v>6593</v>
      </c>
    </row>
    <row r="253" spans="1:8" ht="105" x14ac:dyDescent="0.25">
      <c r="A253" s="5">
        <v>252</v>
      </c>
      <c r="B253" s="5" t="s">
        <v>1597</v>
      </c>
      <c r="C253" s="5" t="s">
        <v>1598</v>
      </c>
      <c r="D253" s="5">
        <v>2022</v>
      </c>
      <c r="E253" s="5" t="s">
        <v>1599</v>
      </c>
      <c r="F253" s="5" t="s">
        <v>1600</v>
      </c>
      <c r="G253" s="5" t="s">
        <v>1601</v>
      </c>
      <c r="H253" s="5" t="s">
        <v>6592</v>
      </c>
    </row>
    <row r="254" spans="1:8" ht="90" x14ac:dyDescent="0.25">
      <c r="A254" s="5">
        <v>253</v>
      </c>
      <c r="B254" s="5" t="s">
        <v>1602</v>
      </c>
      <c r="C254" s="5" t="s">
        <v>395</v>
      </c>
      <c r="D254" s="5">
        <v>2022</v>
      </c>
      <c r="E254" s="5" t="s">
        <v>1603</v>
      </c>
      <c r="F254" s="5" t="s">
        <v>1604</v>
      </c>
      <c r="G254" s="5" t="s">
        <v>1605</v>
      </c>
      <c r="H254" s="5" t="s">
        <v>6596</v>
      </c>
    </row>
    <row r="255" spans="1:8" ht="60" x14ac:dyDescent="0.25">
      <c r="A255" s="5">
        <v>254</v>
      </c>
      <c r="B255" s="5" t="s">
        <v>1606</v>
      </c>
      <c r="C255" s="5" t="s">
        <v>394</v>
      </c>
      <c r="D255" s="5">
        <v>2022</v>
      </c>
      <c r="E255" s="5" t="s">
        <v>1607</v>
      </c>
      <c r="F255" s="5" t="s">
        <v>1608</v>
      </c>
      <c r="G255" s="5" t="s">
        <v>1609</v>
      </c>
      <c r="H255" s="5" t="s">
        <v>6592</v>
      </c>
    </row>
    <row r="256" spans="1:8" ht="75" x14ac:dyDescent="0.25">
      <c r="A256" s="5">
        <v>255</v>
      </c>
      <c r="B256" s="5" t="s">
        <v>1610</v>
      </c>
      <c r="C256" s="5" t="s">
        <v>396</v>
      </c>
      <c r="D256" s="5">
        <v>2022</v>
      </c>
      <c r="E256" s="5" t="s">
        <v>1607</v>
      </c>
      <c r="F256" s="5" t="s">
        <v>1611</v>
      </c>
      <c r="G256" s="5" t="s">
        <v>1612</v>
      </c>
      <c r="H256" s="5" t="s">
        <v>6591</v>
      </c>
    </row>
    <row r="257" spans="1:8" ht="60" x14ac:dyDescent="0.25">
      <c r="A257" s="5">
        <v>256</v>
      </c>
      <c r="B257" s="5" t="s">
        <v>1613</v>
      </c>
      <c r="C257" s="5" t="s">
        <v>1614</v>
      </c>
      <c r="D257" s="5">
        <v>2022</v>
      </c>
      <c r="E257" s="5" t="s">
        <v>1607</v>
      </c>
      <c r="F257" s="5" t="s">
        <v>1615</v>
      </c>
      <c r="G257" s="5" t="s">
        <v>1616</v>
      </c>
      <c r="H257" s="5" t="s">
        <v>6592</v>
      </c>
    </row>
    <row r="258" spans="1:8" ht="75" x14ac:dyDescent="0.25">
      <c r="A258" s="5">
        <v>257</v>
      </c>
      <c r="B258" s="5" t="s">
        <v>1617</v>
      </c>
      <c r="C258" s="5" t="s">
        <v>1618</v>
      </c>
      <c r="D258" s="5">
        <v>2022</v>
      </c>
      <c r="E258" s="5" t="s">
        <v>1607</v>
      </c>
      <c r="F258" s="5" t="s">
        <v>1619</v>
      </c>
      <c r="G258" s="5" t="s">
        <v>1620</v>
      </c>
      <c r="H258" s="5" t="s">
        <v>6592</v>
      </c>
    </row>
    <row r="259" spans="1:8" ht="150" x14ac:dyDescent="0.25">
      <c r="A259" s="5">
        <v>258</v>
      </c>
      <c r="B259" s="5" t="s">
        <v>1621</v>
      </c>
      <c r="C259" s="5" t="s">
        <v>1622</v>
      </c>
      <c r="D259" s="5">
        <v>2022</v>
      </c>
      <c r="E259" s="5" t="s">
        <v>1594</v>
      </c>
      <c r="F259" s="5" t="s">
        <v>1623</v>
      </c>
      <c r="G259" s="5" t="s">
        <v>1624</v>
      </c>
      <c r="H259" s="5" t="s">
        <v>6593</v>
      </c>
    </row>
    <row r="260" spans="1:8" ht="150" x14ac:dyDescent="0.25">
      <c r="A260" s="5">
        <v>259</v>
      </c>
      <c r="B260" s="5" t="s">
        <v>1625</v>
      </c>
      <c r="C260" s="5" t="s">
        <v>1626</v>
      </c>
      <c r="D260" s="5">
        <v>2022</v>
      </c>
      <c r="E260" s="5" t="s">
        <v>1594</v>
      </c>
      <c r="F260" s="5" t="s">
        <v>1627</v>
      </c>
      <c r="G260" s="5" t="s">
        <v>1628</v>
      </c>
      <c r="H260" s="5" t="s">
        <v>6593</v>
      </c>
    </row>
    <row r="261" spans="1:8" ht="75" x14ac:dyDescent="0.25">
      <c r="A261" s="5">
        <v>260</v>
      </c>
      <c r="B261" s="5" t="s">
        <v>1629</v>
      </c>
      <c r="C261" s="5" t="s">
        <v>1630</v>
      </c>
      <c r="D261" s="5">
        <v>2022</v>
      </c>
      <c r="E261" s="5" t="s">
        <v>1594</v>
      </c>
      <c r="F261" s="5" t="s">
        <v>1631</v>
      </c>
      <c r="G261" s="5" t="s">
        <v>1632</v>
      </c>
      <c r="H261" s="5" t="s">
        <v>6599</v>
      </c>
    </row>
    <row r="262" spans="1:8" ht="75" x14ac:dyDescent="0.25">
      <c r="A262" s="5">
        <v>261</v>
      </c>
      <c r="B262" s="5" t="s">
        <v>1633</v>
      </c>
      <c r="C262" s="5" t="s">
        <v>1634</v>
      </c>
      <c r="D262" s="5">
        <v>2022</v>
      </c>
      <c r="E262" s="5" t="s">
        <v>1594</v>
      </c>
      <c r="F262" s="5" t="s">
        <v>1635</v>
      </c>
      <c r="G262" s="5" t="s">
        <v>1636</v>
      </c>
      <c r="H262" s="5" t="s">
        <v>6599</v>
      </c>
    </row>
    <row r="263" spans="1:8" ht="105" x14ac:dyDescent="0.25">
      <c r="A263" s="5">
        <v>262</v>
      </c>
      <c r="B263" s="5" t="s">
        <v>1637</v>
      </c>
      <c r="C263" s="5" t="s">
        <v>1638</v>
      </c>
      <c r="D263" s="5">
        <v>2022</v>
      </c>
      <c r="E263" s="5" t="s">
        <v>1594</v>
      </c>
      <c r="F263" s="5" t="s">
        <v>1639</v>
      </c>
      <c r="G263" s="5" t="s">
        <v>1640</v>
      </c>
      <c r="H263" s="5" t="s">
        <v>6593</v>
      </c>
    </row>
    <row r="264" spans="1:8" ht="75" x14ac:dyDescent="0.25">
      <c r="A264" s="5">
        <v>263</v>
      </c>
      <c r="B264" s="5" t="s">
        <v>1641</v>
      </c>
      <c r="C264" s="5" t="s">
        <v>1642</v>
      </c>
      <c r="D264" s="5">
        <v>2022</v>
      </c>
      <c r="E264" s="5" t="s">
        <v>1643</v>
      </c>
      <c r="F264" s="5" t="s">
        <v>1644</v>
      </c>
      <c r="G264" s="5" t="s">
        <v>1645</v>
      </c>
      <c r="H264" s="5" t="s">
        <v>6599</v>
      </c>
    </row>
    <row r="265" spans="1:8" ht="90" x14ac:dyDescent="0.25">
      <c r="A265" s="5">
        <v>264</v>
      </c>
      <c r="B265" s="5" t="s">
        <v>1646</v>
      </c>
      <c r="C265" s="5" t="s">
        <v>1647</v>
      </c>
      <c r="D265" s="5">
        <v>2022</v>
      </c>
      <c r="E265" s="5" t="s">
        <v>1648</v>
      </c>
      <c r="F265" s="5" t="s">
        <v>1649</v>
      </c>
      <c r="G265" s="5" t="s">
        <v>1650</v>
      </c>
      <c r="H265" s="5" t="s">
        <v>6595</v>
      </c>
    </row>
    <row r="266" spans="1:8" ht="240" x14ac:dyDescent="0.25">
      <c r="A266" s="5">
        <v>265</v>
      </c>
      <c r="B266" s="5" t="s">
        <v>1651</v>
      </c>
      <c r="C266" s="5" t="s">
        <v>457</v>
      </c>
      <c r="D266" s="5">
        <v>2022</v>
      </c>
      <c r="E266" s="5" t="s">
        <v>1521</v>
      </c>
      <c r="F266" s="5" t="s">
        <v>1652</v>
      </c>
      <c r="G266" s="5" t="s">
        <v>1653</v>
      </c>
      <c r="H266" s="5" t="s">
        <v>6594</v>
      </c>
    </row>
    <row r="267" spans="1:8" ht="165" x14ac:dyDescent="0.25">
      <c r="A267" s="5">
        <v>266</v>
      </c>
      <c r="B267" s="5" t="s">
        <v>1654</v>
      </c>
      <c r="C267" s="5" t="s">
        <v>1655</v>
      </c>
      <c r="D267" s="5">
        <v>2022</v>
      </c>
      <c r="E267" s="5" t="s">
        <v>1656</v>
      </c>
      <c r="F267" s="5" t="s">
        <v>1657</v>
      </c>
      <c r="G267" s="5" t="s">
        <v>1658</v>
      </c>
      <c r="H267" s="5" t="s">
        <v>6592</v>
      </c>
    </row>
    <row r="268" spans="1:8" ht="90" x14ac:dyDescent="0.25">
      <c r="A268" s="5">
        <v>267</v>
      </c>
      <c r="B268" s="5" t="s">
        <v>1659</v>
      </c>
      <c r="C268" s="5" t="s">
        <v>1660</v>
      </c>
      <c r="D268" s="5">
        <v>2022</v>
      </c>
      <c r="E268" s="5" t="s">
        <v>1661</v>
      </c>
      <c r="F268" s="5" t="s">
        <v>1662</v>
      </c>
      <c r="G268" s="5" t="s">
        <v>1663</v>
      </c>
      <c r="H268" s="5" t="s">
        <v>6599</v>
      </c>
    </row>
    <row r="269" spans="1:8" ht="45" x14ac:dyDescent="0.25">
      <c r="A269" s="5">
        <v>268</v>
      </c>
      <c r="B269" s="5" t="s">
        <v>1664</v>
      </c>
      <c r="C269" s="5" t="s">
        <v>70</v>
      </c>
      <c r="D269" s="5">
        <v>2022</v>
      </c>
      <c r="E269" s="5" t="s">
        <v>132</v>
      </c>
      <c r="F269" s="5" t="s">
        <v>1665</v>
      </c>
      <c r="G269" s="5" t="s">
        <v>1666</v>
      </c>
      <c r="H269" s="5" t="s">
        <v>6590</v>
      </c>
    </row>
    <row r="270" spans="1:8" ht="45" x14ac:dyDescent="0.25">
      <c r="A270" s="5">
        <v>269</v>
      </c>
      <c r="B270" s="5" t="s">
        <v>1667</v>
      </c>
      <c r="C270" s="5" t="s">
        <v>492</v>
      </c>
      <c r="D270" s="5">
        <v>2022</v>
      </c>
      <c r="E270" s="5" t="s">
        <v>1521</v>
      </c>
      <c r="F270" s="5" t="s">
        <v>1668</v>
      </c>
      <c r="G270" s="5" t="s">
        <v>1523</v>
      </c>
      <c r="H270" s="5" t="s">
        <v>6594</v>
      </c>
    </row>
    <row r="271" spans="1:8" ht="60" x14ac:dyDescent="0.25">
      <c r="A271" s="5">
        <v>270</v>
      </c>
      <c r="B271" s="5" t="s">
        <v>1669</v>
      </c>
      <c r="C271" s="5" t="s">
        <v>1670</v>
      </c>
      <c r="D271" s="5">
        <v>2022</v>
      </c>
      <c r="E271" s="5" t="s">
        <v>1661</v>
      </c>
      <c r="F271" s="5" t="s">
        <v>1671</v>
      </c>
      <c r="G271" s="5" t="s">
        <v>1672</v>
      </c>
      <c r="H271" s="5" t="s">
        <v>6599</v>
      </c>
    </row>
    <row r="272" spans="1:8" ht="135" x14ac:dyDescent="0.25">
      <c r="A272" s="5">
        <v>271</v>
      </c>
      <c r="B272" s="5" t="s">
        <v>1673</v>
      </c>
      <c r="C272" s="5" t="s">
        <v>1674</v>
      </c>
      <c r="D272" s="5">
        <v>2022</v>
      </c>
      <c r="E272" s="5" t="s">
        <v>726</v>
      </c>
      <c r="F272" s="5" t="s">
        <v>1675</v>
      </c>
      <c r="G272" s="5" t="s">
        <v>1676</v>
      </c>
      <c r="H272" s="5" t="s">
        <v>6593</v>
      </c>
    </row>
    <row r="273" spans="1:8" ht="60" x14ac:dyDescent="0.25">
      <c r="A273" s="5">
        <v>272</v>
      </c>
      <c r="B273" s="5" t="s">
        <v>1677</v>
      </c>
      <c r="C273" s="5" t="s">
        <v>1678</v>
      </c>
      <c r="D273" s="5">
        <v>2022</v>
      </c>
      <c r="E273" s="5" t="s">
        <v>1679</v>
      </c>
      <c r="F273" s="5"/>
      <c r="G273" s="5" t="s">
        <v>1680</v>
      </c>
      <c r="H273" s="5" t="s">
        <v>6607</v>
      </c>
    </row>
    <row r="274" spans="1:8" ht="165" x14ac:dyDescent="0.25">
      <c r="A274" s="5">
        <v>273</v>
      </c>
      <c r="B274" s="5" t="s">
        <v>1681</v>
      </c>
      <c r="C274" s="5" t="s">
        <v>1682</v>
      </c>
      <c r="D274" s="5">
        <v>2022</v>
      </c>
      <c r="E274" s="5" t="s">
        <v>1683</v>
      </c>
      <c r="F274" s="5" t="s">
        <v>1684</v>
      </c>
      <c r="G274" s="5" t="s">
        <v>1685</v>
      </c>
      <c r="H274" s="5" t="s">
        <v>6594</v>
      </c>
    </row>
    <row r="275" spans="1:8" ht="165" x14ac:dyDescent="0.25">
      <c r="A275" s="5">
        <v>274</v>
      </c>
      <c r="B275" s="5" t="s">
        <v>1686</v>
      </c>
      <c r="C275" s="5" t="s">
        <v>407</v>
      </c>
      <c r="D275" s="5">
        <v>2022</v>
      </c>
      <c r="E275" s="5" t="s">
        <v>1687</v>
      </c>
      <c r="F275" s="5" t="s">
        <v>1688</v>
      </c>
      <c r="G275" s="5" t="s">
        <v>1689</v>
      </c>
      <c r="H275" s="5" t="s">
        <v>6594</v>
      </c>
    </row>
    <row r="276" spans="1:8" ht="60" x14ac:dyDescent="0.25">
      <c r="A276" s="5">
        <v>275</v>
      </c>
      <c r="B276" s="5" t="s">
        <v>1690</v>
      </c>
      <c r="C276" s="5" t="s">
        <v>1691</v>
      </c>
      <c r="D276" s="5">
        <v>2022</v>
      </c>
      <c r="E276" s="5" t="s">
        <v>1692</v>
      </c>
      <c r="F276" s="5"/>
      <c r="G276" s="5" t="s">
        <v>1693</v>
      </c>
      <c r="H276" s="5" t="s">
        <v>6591</v>
      </c>
    </row>
    <row r="277" spans="1:8" ht="75" x14ac:dyDescent="0.25">
      <c r="A277" s="5">
        <v>276</v>
      </c>
      <c r="B277" s="5" t="s">
        <v>1694</v>
      </c>
      <c r="C277" s="5" t="s">
        <v>409</v>
      </c>
      <c r="D277" s="5">
        <v>2022</v>
      </c>
      <c r="E277" s="5" t="s">
        <v>439</v>
      </c>
      <c r="F277" s="5" t="s">
        <v>1695</v>
      </c>
      <c r="G277" s="5" t="s">
        <v>1696</v>
      </c>
      <c r="H277" s="5" t="s">
        <v>6591</v>
      </c>
    </row>
    <row r="278" spans="1:8" ht="165" x14ac:dyDescent="0.25">
      <c r="A278" s="5">
        <v>277</v>
      </c>
      <c r="B278" s="5" t="s">
        <v>1697</v>
      </c>
      <c r="C278" s="5" t="s">
        <v>1698</v>
      </c>
      <c r="D278" s="5">
        <v>2022</v>
      </c>
      <c r="E278" s="5" t="s">
        <v>1699</v>
      </c>
      <c r="F278" s="5" t="s">
        <v>1700</v>
      </c>
      <c r="G278" s="5" t="s">
        <v>1701</v>
      </c>
      <c r="H278" s="5" t="s">
        <v>6594</v>
      </c>
    </row>
    <row r="279" spans="1:8" ht="195" x14ac:dyDescent="0.25">
      <c r="A279" s="5">
        <v>278</v>
      </c>
      <c r="B279" s="5" t="s">
        <v>1702</v>
      </c>
      <c r="C279" s="5" t="s">
        <v>1703</v>
      </c>
      <c r="D279" s="5">
        <v>2022</v>
      </c>
      <c r="E279" s="5" t="s">
        <v>1704</v>
      </c>
      <c r="F279" s="5" t="s">
        <v>1705</v>
      </c>
      <c r="G279" s="5" t="s">
        <v>1706</v>
      </c>
      <c r="H279" s="5" t="s">
        <v>6592</v>
      </c>
    </row>
    <row r="280" spans="1:8" ht="75" x14ac:dyDescent="0.25">
      <c r="A280" s="5">
        <v>279</v>
      </c>
      <c r="B280" s="5" t="s">
        <v>1707</v>
      </c>
      <c r="C280" s="5" t="s">
        <v>1708</v>
      </c>
      <c r="D280" s="5">
        <v>2022</v>
      </c>
      <c r="E280" s="5" t="s">
        <v>1709</v>
      </c>
      <c r="F280" s="5" t="s">
        <v>1710</v>
      </c>
      <c r="G280" s="5" t="s">
        <v>1016</v>
      </c>
      <c r="H280" s="5" t="s">
        <v>6597</v>
      </c>
    </row>
    <row r="281" spans="1:8" ht="105" x14ac:dyDescent="0.25">
      <c r="A281" s="5">
        <v>280</v>
      </c>
      <c r="B281" s="5" t="s">
        <v>1711</v>
      </c>
      <c r="C281" s="5" t="s">
        <v>1712</v>
      </c>
      <c r="D281" s="5">
        <v>2022</v>
      </c>
      <c r="E281" s="5" t="s">
        <v>1709</v>
      </c>
      <c r="F281" s="5" t="s">
        <v>1713</v>
      </c>
      <c r="G281" s="5" t="s">
        <v>1714</v>
      </c>
      <c r="H281" s="5" t="s">
        <v>6597</v>
      </c>
    </row>
    <row r="282" spans="1:8" ht="225" x14ac:dyDescent="0.25">
      <c r="A282" s="5">
        <v>281</v>
      </c>
      <c r="B282" s="5" t="s">
        <v>1715</v>
      </c>
      <c r="C282" s="5" t="s">
        <v>1716</v>
      </c>
      <c r="D282" s="5">
        <v>2022</v>
      </c>
      <c r="E282" s="5" t="s">
        <v>1704</v>
      </c>
      <c r="F282" s="5" t="s">
        <v>1717</v>
      </c>
      <c r="G282" s="5" t="s">
        <v>1718</v>
      </c>
      <c r="H282" s="5" t="s">
        <v>6592</v>
      </c>
    </row>
    <row r="283" spans="1:8" ht="75" x14ac:dyDescent="0.25">
      <c r="A283" s="5">
        <v>282</v>
      </c>
      <c r="B283" s="5" t="s">
        <v>1719</v>
      </c>
      <c r="C283" s="5" t="s">
        <v>1720</v>
      </c>
      <c r="D283" s="5">
        <v>2022</v>
      </c>
      <c r="E283" s="5" t="s">
        <v>1721</v>
      </c>
      <c r="F283" s="5"/>
      <c r="G283" s="5" t="s">
        <v>1722</v>
      </c>
      <c r="H283" s="5" t="s">
        <v>6597</v>
      </c>
    </row>
    <row r="284" spans="1:8" ht="90" x14ac:dyDescent="0.25">
      <c r="A284" s="5">
        <v>283</v>
      </c>
      <c r="B284" s="5" t="s">
        <v>1723</v>
      </c>
      <c r="C284" s="5" t="s">
        <v>1724</v>
      </c>
      <c r="D284" s="5">
        <v>2022</v>
      </c>
      <c r="E284" s="5" t="s">
        <v>1725</v>
      </c>
      <c r="F284" s="5" t="s">
        <v>1726</v>
      </c>
      <c r="G284" s="5" t="s">
        <v>1727</v>
      </c>
      <c r="H284" s="5" t="s">
        <v>6593</v>
      </c>
    </row>
    <row r="285" spans="1:8" ht="165" x14ac:dyDescent="0.25">
      <c r="A285" s="5">
        <v>284</v>
      </c>
      <c r="B285" s="5" t="s">
        <v>1728</v>
      </c>
      <c r="C285" s="5" t="s">
        <v>1729</v>
      </c>
      <c r="D285" s="5">
        <v>2022</v>
      </c>
      <c r="E285" s="5" t="s">
        <v>1730</v>
      </c>
      <c r="F285" s="5" t="s">
        <v>1731</v>
      </c>
      <c r="G285" s="5" t="s">
        <v>1732</v>
      </c>
      <c r="H285" s="5" t="s">
        <v>6594</v>
      </c>
    </row>
    <row r="286" spans="1:8" ht="120" x14ac:dyDescent="0.25">
      <c r="A286" s="5">
        <v>285</v>
      </c>
      <c r="B286" s="5" t="s">
        <v>1733</v>
      </c>
      <c r="C286" s="5" t="s">
        <v>1734</v>
      </c>
      <c r="D286" s="5">
        <v>2022</v>
      </c>
      <c r="E286" s="5" t="s">
        <v>1730</v>
      </c>
      <c r="F286" s="5" t="s">
        <v>1735</v>
      </c>
      <c r="G286" s="5" t="s">
        <v>1736</v>
      </c>
      <c r="H286" s="5" t="s">
        <v>6594</v>
      </c>
    </row>
    <row r="287" spans="1:8" ht="75" x14ac:dyDescent="0.25">
      <c r="A287" s="5">
        <v>286</v>
      </c>
      <c r="B287" s="5" t="s">
        <v>1737</v>
      </c>
      <c r="C287" s="5" t="s">
        <v>1738</v>
      </c>
      <c r="D287" s="5">
        <v>2022</v>
      </c>
      <c r="E287" s="5" t="s">
        <v>1739</v>
      </c>
      <c r="F287" s="5"/>
      <c r="G287" s="5" t="s">
        <v>1740</v>
      </c>
      <c r="H287" s="5" t="s">
        <v>6593</v>
      </c>
    </row>
    <row r="288" spans="1:8" ht="75" x14ac:dyDescent="0.25">
      <c r="A288" s="5">
        <v>287</v>
      </c>
      <c r="B288" s="5" t="s">
        <v>1741</v>
      </c>
      <c r="C288" s="5" t="s">
        <v>1742</v>
      </c>
      <c r="D288" s="5">
        <v>2022</v>
      </c>
      <c r="E288" s="5" t="s">
        <v>1743</v>
      </c>
      <c r="F288" s="5" t="s">
        <v>1744</v>
      </c>
      <c r="G288" s="5" t="s">
        <v>1745</v>
      </c>
      <c r="H288" s="5" t="s">
        <v>6594</v>
      </c>
    </row>
    <row r="289" spans="1:8" ht="90" x14ac:dyDescent="0.25">
      <c r="A289" s="5">
        <v>288</v>
      </c>
      <c r="B289" s="5" t="s">
        <v>1746</v>
      </c>
      <c r="C289" s="5" t="s">
        <v>1747</v>
      </c>
      <c r="D289" s="5">
        <v>2022</v>
      </c>
      <c r="E289" s="5" t="s">
        <v>1748</v>
      </c>
      <c r="F289" s="5" t="s">
        <v>1749</v>
      </c>
      <c r="G289" s="5" t="s">
        <v>1750</v>
      </c>
      <c r="H289" s="5" t="s">
        <v>6591</v>
      </c>
    </row>
    <row r="290" spans="1:8" ht="75" x14ac:dyDescent="0.25">
      <c r="A290" s="5">
        <v>289</v>
      </c>
      <c r="B290" s="5" t="s">
        <v>1751</v>
      </c>
      <c r="C290" s="5" t="s">
        <v>1752</v>
      </c>
      <c r="D290" s="5">
        <v>2022</v>
      </c>
      <c r="E290" s="5" t="s">
        <v>1753</v>
      </c>
      <c r="F290" s="5" t="s">
        <v>1754</v>
      </c>
      <c r="G290" s="5" t="s">
        <v>1755</v>
      </c>
      <c r="H290" s="5" t="s">
        <v>6591</v>
      </c>
    </row>
    <row r="291" spans="1:8" ht="60" x14ac:dyDescent="0.25">
      <c r="A291" s="5">
        <v>290</v>
      </c>
      <c r="B291" s="5" t="s">
        <v>1756</v>
      </c>
      <c r="C291" s="5" t="s">
        <v>117</v>
      </c>
      <c r="D291" s="5">
        <v>2022</v>
      </c>
      <c r="E291" s="5" t="s">
        <v>610</v>
      </c>
      <c r="F291" s="5" t="s">
        <v>1757</v>
      </c>
      <c r="G291" s="5" t="s">
        <v>1021</v>
      </c>
      <c r="H291" s="5" t="s">
        <v>6591</v>
      </c>
    </row>
    <row r="292" spans="1:8" ht="75" x14ac:dyDescent="0.25">
      <c r="A292" s="5">
        <v>291</v>
      </c>
      <c r="B292" s="5" t="s">
        <v>1758</v>
      </c>
      <c r="C292" s="5" t="s">
        <v>398</v>
      </c>
      <c r="D292" s="5">
        <v>2022</v>
      </c>
      <c r="E292" s="5" t="s">
        <v>1759</v>
      </c>
      <c r="F292" s="5" t="s">
        <v>1760</v>
      </c>
      <c r="G292" s="5" t="s">
        <v>1761</v>
      </c>
      <c r="H292" s="5" t="s">
        <v>6594</v>
      </c>
    </row>
    <row r="293" spans="1:8" ht="120" x14ac:dyDescent="0.25">
      <c r="A293" s="5">
        <v>292</v>
      </c>
      <c r="B293" s="5" t="s">
        <v>1762</v>
      </c>
      <c r="C293" s="5" t="s">
        <v>1763</v>
      </c>
      <c r="D293" s="5">
        <v>2022</v>
      </c>
      <c r="E293" s="5" t="s">
        <v>1764</v>
      </c>
      <c r="F293" s="5" t="s">
        <v>1765</v>
      </c>
      <c r="G293" s="5" t="s">
        <v>1766</v>
      </c>
      <c r="H293" s="5" t="s">
        <v>6594</v>
      </c>
    </row>
    <row r="294" spans="1:8" ht="75" x14ac:dyDescent="0.25">
      <c r="A294" s="5">
        <v>293</v>
      </c>
      <c r="B294" s="5" t="s">
        <v>1767</v>
      </c>
      <c r="C294" s="5" t="s">
        <v>1768</v>
      </c>
      <c r="D294" s="5">
        <v>2022</v>
      </c>
      <c r="E294" s="5" t="s">
        <v>1769</v>
      </c>
      <c r="F294" s="5" t="s">
        <v>1770</v>
      </c>
      <c r="G294" s="5" t="s">
        <v>1771</v>
      </c>
      <c r="H294" s="5" t="s">
        <v>6591</v>
      </c>
    </row>
    <row r="295" spans="1:8" ht="135" x14ac:dyDescent="0.25">
      <c r="A295" s="5">
        <v>294</v>
      </c>
      <c r="B295" s="5" t="s">
        <v>1772</v>
      </c>
      <c r="C295" s="5" t="s">
        <v>1773</v>
      </c>
      <c r="D295" s="5">
        <v>2022</v>
      </c>
      <c r="E295" s="5" t="s">
        <v>1774</v>
      </c>
      <c r="F295" s="5" t="s">
        <v>1775</v>
      </c>
      <c r="G295" s="5" t="s">
        <v>1776</v>
      </c>
      <c r="H295" s="5" t="s">
        <v>6591</v>
      </c>
    </row>
    <row r="296" spans="1:8" ht="180" x14ac:dyDescent="0.25">
      <c r="A296" s="5">
        <v>295</v>
      </c>
      <c r="B296" s="5" t="s">
        <v>1777</v>
      </c>
      <c r="C296" s="5" t="s">
        <v>1778</v>
      </c>
      <c r="D296" s="5">
        <v>2022</v>
      </c>
      <c r="E296" s="5" t="s">
        <v>1521</v>
      </c>
      <c r="F296" s="5" t="s">
        <v>1779</v>
      </c>
      <c r="G296" s="5" t="s">
        <v>1780</v>
      </c>
      <c r="H296" s="5" t="s">
        <v>6594</v>
      </c>
    </row>
    <row r="297" spans="1:8" ht="105" x14ac:dyDescent="0.25">
      <c r="A297" s="5">
        <v>296</v>
      </c>
      <c r="B297" s="5" t="s">
        <v>1781</v>
      </c>
      <c r="C297" s="5" t="s">
        <v>96</v>
      </c>
      <c r="D297" s="5">
        <v>2022</v>
      </c>
      <c r="E297" s="5" t="s">
        <v>1782</v>
      </c>
      <c r="F297" s="5" t="s">
        <v>1783</v>
      </c>
      <c r="G297" s="5" t="s">
        <v>1784</v>
      </c>
      <c r="H297" s="5" t="s">
        <v>6590</v>
      </c>
    </row>
    <row r="298" spans="1:8" ht="90" x14ac:dyDescent="0.25">
      <c r="A298" s="5">
        <v>297</v>
      </c>
      <c r="B298" s="5" t="s">
        <v>1785</v>
      </c>
      <c r="C298" s="5" t="s">
        <v>62</v>
      </c>
      <c r="D298" s="5">
        <v>2022</v>
      </c>
      <c r="E298" s="5" t="s">
        <v>1786</v>
      </c>
      <c r="F298" s="5" t="s">
        <v>1787</v>
      </c>
      <c r="G298" s="5" t="s">
        <v>1788</v>
      </c>
      <c r="H298" s="5" t="s">
        <v>6592</v>
      </c>
    </row>
    <row r="299" spans="1:8" ht="60" x14ac:dyDescent="0.25">
      <c r="A299" s="5">
        <v>298</v>
      </c>
      <c r="B299" s="5" t="s">
        <v>1789</v>
      </c>
      <c r="C299" s="5" t="s">
        <v>65</v>
      </c>
      <c r="D299" s="5">
        <v>2022</v>
      </c>
      <c r="E299" s="5" t="s">
        <v>1790</v>
      </c>
      <c r="F299" s="5" t="s">
        <v>1791</v>
      </c>
      <c r="G299" s="5" t="s">
        <v>1792</v>
      </c>
      <c r="H299" s="5" t="s">
        <v>6591</v>
      </c>
    </row>
    <row r="300" spans="1:8" ht="45" x14ac:dyDescent="0.25">
      <c r="A300" s="5">
        <v>299</v>
      </c>
      <c r="B300" s="5" t="s">
        <v>1793</v>
      </c>
      <c r="C300" s="5" t="s">
        <v>422</v>
      </c>
      <c r="D300" s="5">
        <v>2022</v>
      </c>
      <c r="E300" s="5" t="s">
        <v>1521</v>
      </c>
      <c r="F300" s="5" t="s">
        <v>1794</v>
      </c>
      <c r="G300" s="5" t="s">
        <v>1795</v>
      </c>
      <c r="H300" s="5" t="s">
        <v>6594</v>
      </c>
    </row>
    <row r="301" spans="1:8" ht="135" x14ac:dyDescent="0.25">
      <c r="A301" s="5">
        <v>300</v>
      </c>
      <c r="B301" s="5" t="s">
        <v>1796</v>
      </c>
      <c r="C301" s="5" t="s">
        <v>1797</v>
      </c>
      <c r="D301" s="5">
        <v>2022</v>
      </c>
      <c r="E301" s="5" t="s">
        <v>1798</v>
      </c>
      <c r="F301" s="5" t="s">
        <v>1799</v>
      </c>
      <c r="G301" s="5" t="s">
        <v>1800</v>
      </c>
      <c r="H301" s="5" t="s">
        <v>6591</v>
      </c>
    </row>
    <row r="302" spans="1:8" ht="180" x14ac:dyDescent="0.25">
      <c r="A302" s="5">
        <v>301</v>
      </c>
      <c r="B302" s="5" t="s">
        <v>1801</v>
      </c>
      <c r="C302" s="5" t="s">
        <v>460</v>
      </c>
      <c r="D302" s="5">
        <v>2022</v>
      </c>
      <c r="E302" s="5" t="s">
        <v>1521</v>
      </c>
      <c r="F302" s="5" t="s">
        <v>1802</v>
      </c>
      <c r="G302" s="5" t="s">
        <v>1803</v>
      </c>
      <c r="H302" s="5" t="s">
        <v>6594</v>
      </c>
    </row>
    <row r="303" spans="1:8" ht="60" x14ac:dyDescent="0.25">
      <c r="A303" s="5">
        <v>302</v>
      </c>
      <c r="B303" s="5" t="s">
        <v>1804</v>
      </c>
      <c r="C303" s="5" t="s">
        <v>405</v>
      </c>
      <c r="D303" s="5">
        <v>2022</v>
      </c>
      <c r="E303" s="5" t="s">
        <v>406</v>
      </c>
      <c r="F303" s="5" t="s">
        <v>1805</v>
      </c>
      <c r="G303" s="5" t="s">
        <v>1806</v>
      </c>
      <c r="H303" s="5" t="s">
        <v>6594</v>
      </c>
    </row>
    <row r="304" spans="1:8" ht="135" x14ac:dyDescent="0.25">
      <c r="A304" s="5">
        <v>303</v>
      </c>
      <c r="B304" s="5" t="s">
        <v>1807</v>
      </c>
      <c r="C304" s="5" t="s">
        <v>26</v>
      </c>
      <c r="D304" s="5">
        <v>2022</v>
      </c>
      <c r="E304" s="5" t="s">
        <v>1808</v>
      </c>
      <c r="F304" s="5" t="s">
        <v>1809</v>
      </c>
      <c r="G304" s="5" t="s">
        <v>1810</v>
      </c>
      <c r="H304" s="5" t="s">
        <v>6590</v>
      </c>
    </row>
    <row r="305" spans="1:8" ht="120" x14ac:dyDescent="0.25">
      <c r="A305" s="5">
        <v>304</v>
      </c>
      <c r="B305" s="5" t="s">
        <v>1811</v>
      </c>
      <c r="C305" s="5" t="s">
        <v>1812</v>
      </c>
      <c r="D305" s="5">
        <v>2022</v>
      </c>
      <c r="E305" s="5" t="s">
        <v>1014</v>
      </c>
      <c r="F305" s="5" t="s">
        <v>1813</v>
      </c>
      <c r="G305" s="5" t="s">
        <v>1814</v>
      </c>
      <c r="H305" s="5" t="s">
        <v>6590</v>
      </c>
    </row>
    <row r="306" spans="1:8" ht="75" x14ac:dyDescent="0.25">
      <c r="A306" s="5">
        <v>305</v>
      </c>
      <c r="B306" s="5" t="s">
        <v>1815</v>
      </c>
      <c r="C306" s="5" t="s">
        <v>1816</v>
      </c>
      <c r="D306" s="5">
        <v>2022</v>
      </c>
      <c r="E306" s="5" t="s">
        <v>1817</v>
      </c>
      <c r="F306" s="5" t="s">
        <v>1818</v>
      </c>
      <c r="G306" s="5" t="s">
        <v>1819</v>
      </c>
      <c r="H306" s="5" t="s">
        <v>6594</v>
      </c>
    </row>
    <row r="307" spans="1:8" ht="60" x14ac:dyDescent="0.25">
      <c r="A307" s="5">
        <v>306</v>
      </c>
      <c r="B307" s="5" t="s">
        <v>1820</v>
      </c>
      <c r="C307" s="5" t="s">
        <v>448</v>
      </c>
      <c r="D307" s="5">
        <v>2022</v>
      </c>
      <c r="E307" s="5" t="s">
        <v>1521</v>
      </c>
      <c r="F307" s="5" t="s">
        <v>1821</v>
      </c>
      <c r="G307" s="5" t="s">
        <v>1822</v>
      </c>
      <c r="H307" s="5" t="s">
        <v>6594</v>
      </c>
    </row>
    <row r="308" spans="1:8" ht="75" x14ac:dyDescent="0.25">
      <c r="A308" s="5">
        <v>307</v>
      </c>
      <c r="B308" s="5" t="s">
        <v>1823</v>
      </c>
      <c r="C308" s="5" t="s">
        <v>1824</v>
      </c>
      <c r="D308" s="5">
        <v>2022</v>
      </c>
      <c r="E308" s="5" t="s">
        <v>1102</v>
      </c>
      <c r="F308" s="5"/>
      <c r="G308" s="5" t="s">
        <v>1825</v>
      </c>
      <c r="H308" s="5" t="s">
        <v>6596</v>
      </c>
    </row>
    <row r="309" spans="1:8" ht="75" x14ac:dyDescent="0.25">
      <c r="A309" s="5">
        <v>308</v>
      </c>
      <c r="B309" s="5" t="s">
        <v>1826</v>
      </c>
      <c r="C309" s="5" t="s">
        <v>399</v>
      </c>
      <c r="D309" s="5">
        <v>2022</v>
      </c>
      <c r="E309" s="5" t="s">
        <v>1827</v>
      </c>
      <c r="F309" s="5" t="s">
        <v>1828</v>
      </c>
      <c r="G309" s="5" t="s">
        <v>1829</v>
      </c>
      <c r="H309" s="5" t="s">
        <v>6594</v>
      </c>
    </row>
    <row r="310" spans="1:8" ht="60" x14ac:dyDescent="0.25">
      <c r="A310" s="5">
        <v>309</v>
      </c>
      <c r="B310" s="5" t="s">
        <v>1830</v>
      </c>
      <c r="C310" s="5" t="s">
        <v>77</v>
      </c>
      <c r="D310" s="5">
        <v>2022</v>
      </c>
      <c r="E310" s="5" t="s">
        <v>1831</v>
      </c>
      <c r="F310" s="5" t="s">
        <v>1832</v>
      </c>
      <c r="G310" s="5" t="s">
        <v>1833</v>
      </c>
      <c r="H310" s="5" t="s">
        <v>6590</v>
      </c>
    </row>
    <row r="311" spans="1:8" ht="105" x14ac:dyDescent="0.25">
      <c r="A311" s="5">
        <v>310</v>
      </c>
      <c r="B311" s="5" t="s">
        <v>1834</v>
      </c>
      <c r="C311" s="5" t="s">
        <v>1835</v>
      </c>
      <c r="D311" s="5">
        <v>2022</v>
      </c>
      <c r="E311" s="5" t="s">
        <v>1836</v>
      </c>
      <c r="F311" s="5" t="s">
        <v>1837</v>
      </c>
      <c r="G311" s="5" t="s">
        <v>1838</v>
      </c>
      <c r="H311" s="5" t="s">
        <v>6593</v>
      </c>
    </row>
    <row r="312" spans="1:8" ht="90" x14ac:dyDescent="0.25">
      <c r="A312" s="5">
        <v>311</v>
      </c>
      <c r="B312" s="5" t="s">
        <v>1839</v>
      </c>
      <c r="C312" s="5" t="s">
        <v>1840</v>
      </c>
      <c r="D312" s="5">
        <v>2022</v>
      </c>
      <c r="E312" s="5" t="s">
        <v>1841</v>
      </c>
      <c r="F312" s="5" t="s">
        <v>1842</v>
      </c>
      <c r="G312" s="5" t="s">
        <v>1843</v>
      </c>
      <c r="H312" s="5" t="s">
        <v>6595</v>
      </c>
    </row>
    <row r="313" spans="1:8" ht="105" x14ac:dyDescent="0.25">
      <c r="A313" s="5">
        <v>312</v>
      </c>
      <c r="B313" s="5" t="s">
        <v>1844</v>
      </c>
      <c r="C313" s="5" t="s">
        <v>1845</v>
      </c>
      <c r="D313" s="5">
        <v>2022</v>
      </c>
      <c r="E313" s="5" t="s">
        <v>1209</v>
      </c>
      <c r="F313" s="5"/>
      <c r="G313" s="5" t="s">
        <v>1846</v>
      </c>
      <c r="H313" s="5" t="s">
        <v>6590</v>
      </c>
    </row>
    <row r="314" spans="1:8" ht="105" x14ac:dyDescent="0.25">
      <c r="A314" s="5">
        <v>313</v>
      </c>
      <c r="B314" s="5" t="s">
        <v>1847</v>
      </c>
      <c r="C314" s="5" t="s">
        <v>1848</v>
      </c>
      <c r="D314" s="5">
        <v>2022</v>
      </c>
      <c r="E314" s="5" t="s">
        <v>1209</v>
      </c>
      <c r="F314" s="5"/>
      <c r="G314" s="5" t="s">
        <v>1849</v>
      </c>
      <c r="H314" s="5" t="s">
        <v>6590</v>
      </c>
    </row>
    <row r="315" spans="1:8" ht="90" x14ac:dyDescent="0.25">
      <c r="A315" s="5">
        <v>314</v>
      </c>
      <c r="B315" s="5" t="s">
        <v>1850</v>
      </c>
      <c r="C315" s="5" t="s">
        <v>1851</v>
      </c>
      <c r="D315" s="5">
        <v>2022</v>
      </c>
      <c r="E315" s="5" t="s">
        <v>1209</v>
      </c>
      <c r="F315" s="5"/>
      <c r="G315" s="5" t="s">
        <v>1852</v>
      </c>
      <c r="H315" s="5" t="s">
        <v>6590</v>
      </c>
    </row>
    <row r="316" spans="1:8" ht="105" x14ac:dyDescent="0.25">
      <c r="A316" s="5">
        <v>315</v>
      </c>
      <c r="B316" s="5" t="s">
        <v>1853</v>
      </c>
      <c r="C316" s="5" t="s">
        <v>1854</v>
      </c>
      <c r="D316" s="5">
        <v>2022</v>
      </c>
      <c r="E316" s="5" t="s">
        <v>1855</v>
      </c>
      <c r="F316" s="5" t="s">
        <v>1856</v>
      </c>
      <c r="G316" s="5" t="s">
        <v>1857</v>
      </c>
      <c r="H316" s="5" t="s">
        <v>6594</v>
      </c>
    </row>
    <row r="317" spans="1:8" ht="60" x14ac:dyDescent="0.25">
      <c r="A317" s="5">
        <v>316</v>
      </c>
      <c r="B317" s="5" t="s">
        <v>1858</v>
      </c>
      <c r="C317" s="5" t="s">
        <v>1859</v>
      </c>
      <c r="D317" s="5">
        <v>2022</v>
      </c>
      <c r="E317" s="5" t="s">
        <v>1209</v>
      </c>
      <c r="F317" s="5"/>
      <c r="G317" s="5" t="s">
        <v>1860</v>
      </c>
      <c r="H317" s="5" t="s">
        <v>6590</v>
      </c>
    </row>
    <row r="318" spans="1:8" ht="90" x14ac:dyDescent="0.25">
      <c r="A318" s="5">
        <v>317</v>
      </c>
      <c r="B318" s="5" t="s">
        <v>1861</v>
      </c>
      <c r="C318" s="5" t="s">
        <v>1862</v>
      </c>
      <c r="D318" s="5">
        <v>2022</v>
      </c>
      <c r="E318" s="5" t="s">
        <v>659</v>
      </c>
      <c r="F318" s="5" t="s">
        <v>1863</v>
      </c>
      <c r="G318" s="5" t="s">
        <v>1864</v>
      </c>
      <c r="H318" s="5" t="s">
        <v>6597</v>
      </c>
    </row>
    <row r="319" spans="1:8" ht="60" x14ac:dyDescent="0.25">
      <c r="A319" s="5">
        <v>318</v>
      </c>
      <c r="B319" s="5" t="s">
        <v>1865</v>
      </c>
      <c r="C319" s="5" t="s">
        <v>1866</v>
      </c>
      <c r="D319" s="5">
        <v>2022</v>
      </c>
      <c r="E319" s="5" t="s">
        <v>1867</v>
      </c>
      <c r="F319" s="5"/>
      <c r="G319" s="5" t="s">
        <v>1868</v>
      </c>
      <c r="H319" s="5" t="s">
        <v>6591</v>
      </c>
    </row>
    <row r="320" spans="1:8" ht="45" x14ac:dyDescent="0.25">
      <c r="A320" s="5">
        <v>319</v>
      </c>
      <c r="B320" s="5" t="s">
        <v>1869</v>
      </c>
      <c r="C320" s="5" t="s">
        <v>1870</v>
      </c>
      <c r="D320" s="5">
        <v>2022</v>
      </c>
      <c r="E320" s="5" t="s">
        <v>1871</v>
      </c>
      <c r="F320" s="5" t="s">
        <v>1872</v>
      </c>
      <c r="G320" s="5" t="s">
        <v>1873</v>
      </c>
      <c r="H320" s="5" t="s">
        <v>6599</v>
      </c>
    </row>
    <row r="321" spans="1:8" ht="90" x14ac:dyDescent="0.25">
      <c r="A321" s="5">
        <v>320</v>
      </c>
      <c r="B321" s="5" t="s">
        <v>1874</v>
      </c>
      <c r="C321" s="5" t="s">
        <v>1875</v>
      </c>
      <c r="D321" s="5">
        <v>2022</v>
      </c>
      <c r="E321" s="5" t="s">
        <v>1876</v>
      </c>
      <c r="F321" s="5" t="s">
        <v>1877</v>
      </c>
      <c r="G321" s="5" t="s">
        <v>1878</v>
      </c>
      <c r="H321" s="5" t="s">
        <v>6591</v>
      </c>
    </row>
    <row r="322" spans="1:8" ht="195" x14ac:dyDescent="0.25">
      <c r="A322" s="5">
        <v>321</v>
      </c>
      <c r="B322" s="5" t="s">
        <v>1879</v>
      </c>
      <c r="C322" s="5" t="s">
        <v>1880</v>
      </c>
      <c r="D322" s="5">
        <v>2022</v>
      </c>
      <c r="E322" s="5" t="s">
        <v>1521</v>
      </c>
      <c r="F322" s="5" t="s">
        <v>1881</v>
      </c>
      <c r="G322" s="5" t="s">
        <v>1882</v>
      </c>
      <c r="H322" s="5" t="s">
        <v>6594</v>
      </c>
    </row>
    <row r="323" spans="1:8" ht="135" x14ac:dyDescent="0.25">
      <c r="A323" s="5">
        <v>322</v>
      </c>
      <c r="B323" s="5" t="s">
        <v>1883</v>
      </c>
      <c r="C323" s="5" t="s">
        <v>1884</v>
      </c>
      <c r="D323" s="5">
        <v>2022</v>
      </c>
      <c r="E323" s="5" t="s">
        <v>1521</v>
      </c>
      <c r="F323" s="5" t="s">
        <v>1885</v>
      </c>
      <c r="G323" s="5" t="s">
        <v>1886</v>
      </c>
      <c r="H323" s="5" t="s">
        <v>6594</v>
      </c>
    </row>
    <row r="324" spans="1:8" ht="225" x14ac:dyDescent="0.25">
      <c r="A324" s="5">
        <v>323</v>
      </c>
      <c r="B324" s="5" t="s">
        <v>1887</v>
      </c>
      <c r="C324" s="5" t="s">
        <v>1888</v>
      </c>
      <c r="D324" s="5">
        <v>2022</v>
      </c>
      <c r="E324" s="5" t="s">
        <v>1521</v>
      </c>
      <c r="F324" s="5" t="s">
        <v>1889</v>
      </c>
      <c r="G324" s="5" t="s">
        <v>1890</v>
      </c>
      <c r="H324" s="5" t="s">
        <v>6594</v>
      </c>
    </row>
    <row r="325" spans="1:8" ht="60" x14ac:dyDescent="0.25">
      <c r="A325" s="5">
        <v>324</v>
      </c>
      <c r="B325" s="5" t="s">
        <v>1891</v>
      </c>
      <c r="C325" s="5" t="s">
        <v>430</v>
      </c>
      <c r="D325" s="5">
        <v>2022</v>
      </c>
      <c r="E325" s="5" t="s">
        <v>1521</v>
      </c>
      <c r="F325" s="5" t="s">
        <v>1892</v>
      </c>
      <c r="G325" s="5" t="s">
        <v>1893</v>
      </c>
      <c r="H325" s="5" t="s">
        <v>6594</v>
      </c>
    </row>
    <row r="326" spans="1:8" ht="60" x14ac:dyDescent="0.25">
      <c r="A326" s="5">
        <v>325</v>
      </c>
      <c r="B326" s="5" t="s">
        <v>1894</v>
      </c>
      <c r="C326" s="5" t="s">
        <v>400</v>
      </c>
      <c r="D326" s="5">
        <v>2022</v>
      </c>
      <c r="E326" s="5" t="s">
        <v>1895</v>
      </c>
      <c r="F326" s="5" t="s">
        <v>1896</v>
      </c>
      <c r="G326" s="5" t="s">
        <v>1897</v>
      </c>
      <c r="H326" s="5" t="s">
        <v>6594</v>
      </c>
    </row>
    <row r="327" spans="1:8" ht="105" x14ac:dyDescent="0.25">
      <c r="A327" s="5">
        <v>326</v>
      </c>
      <c r="B327" s="5" t="s">
        <v>1898</v>
      </c>
      <c r="C327" s="5" t="s">
        <v>1899</v>
      </c>
      <c r="D327" s="5">
        <v>2022</v>
      </c>
      <c r="E327" s="5" t="s">
        <v>1900</v>
      </c>
      <c r="F327" s="5" t="s">
        <v>1901</v>
      </c>
      <c r="G327" s="5" t="s">
        <v>1902</v>
      </c>
      <c r="H327" s="5" t="s">
        <v>6591</v>
      </c>
    </row>
    <row r="328" spans="1:8" ht="60" x14ac:dyDescent="0.25">
      <c r="A328" s="5">
        <v>327</v>
      </c>
      <c r="B328" s="5" t="s">
        <v>1903</v>
      </c>
      <c r="C328" s="5" t="s">
        <v>68</v>
      </c>
      <c r="D328" s="5">
        <v>2022</v>
      </c>
      <c r="E328" s="5" t="s">
        <v>1904</v>
      </c>
      <c r="F328" s="5" t="s">
        <v>1905</v>
      </c>
      <c r="G328" s="5" t="s">
        <v>1906</v>
      </c>
      <c r="H328" s="5" t="s">
        <v>6593</v>
      </c>
    </row>
    <row r="329" spans="1:8" ht="45" x14ac:dyDescent="0.25">
      <c r="A329" s="5">
        <v>328</v>
      </c>
      <c r="B329" s="5" t="s">
        <v>1907</v>
      </c>
      <c r="C329" s="5" t="s">
        <v>1908</v>
      </c>
      <c r="D329" s="5">
        <v>2022</v>
      </c>
      <c r="E329" s="5" t="s">
        <v>1909</v>
      </c>
      <c r="F329" s="5" t="s">
        <v>1910</v>
      </c>
      <c r="G329" s="5" t="s">
        <v>1911</v>
      </c>
      <c r="H329" s="5" t="s">
        <v>6592</v>
      </c>
    </row>
    <row r="330" spans="1:8" ht="60" x14ac:dyDescent="0.25">
      <c r="A330" s="5">
        <v>329</v>
      </c>
      <c r="B330" s="5" t="s">
        <v>1912</v>
      </c>
      <c r="C330" s="5" t="s">
        <v>401</v>
      </c>
      <c r="D330" s="5">
        <v>2022</v>
      </c>
      <c r="E330" s="5" t="s">
        <v>1913</v>
      </c>
      <c r="F330" s="5" t="s">
        <v>1914</v>
      </c>
      <c r="G330" s="5" t="s">
        <v>1915</v>
      </c>
      <c r="H330" s="5" t="s">
        <v>6594</v>
      </c>
    </row>
    <row r="331" spans="1:8" ht="150" x14ac:dyDescent="0.25">
      <c r="A331" s="5">
        <v>330</v>
      </c>
      <c r="B331" s="5" t="s">
        <v>1916</v>
      </c>
      <c r="C331" s="5" t="s">
        <v>1917</v>
      </c>
      <c r="D331" s="5">
        <v>2022</v>
      </c>
      <c r="E331" s="5" t="s">
        <v>1918</v>
      </c>
      <c r="F331" s="5" t="s">
        <v>1919</v>
      </c>
      <c r="G331" s="5" t="s">
        <v>1920</v>
      </c>
      <c r="H331" s="5" t="s">
        <v>6592</v>
      </c>
    </row>
    <row r="332" spans="1:8" ht="135" x14ac:dyDescent="0.25">
      <c r="A332" s="5">
        <v>331</v>
      </c>
      <c r="B332" s="5" t="s">
        <v>1921</v>
      </c>
      <c r="C332" s="5" t="s">
        <v>1922</v>
      </c>
      <c r="D332" s="5">
        <v>2022</v>
      </c>
      <c r="E332" s="5" t="s">
        <v>1923</v>
      </c>
      <c r="F332" s="5" t="s">
        <v>1924</v>
      </c>
      <c r="G332" s="5" t="s">
        <v>1925</v>
      </c>
      <c r="H332" s="5" t="s">
        <v>6592</v>
      </c>
    </row>
    <row r="333" spans="1:8" ht="135" x14ac:dyDescent="0.25">
      <c r="A333" s="5">
        <v>332</v>
      </c>
      <c r="B333" s="5" t="s">
        <v>1926</v>
      </c>
      <c r="C333" s="5" t="s">
        <v>30</v>
      </c>
      <c r="D333" s="5">
        <v>2022</v>
      </c>
      <c r="E333" s="5" t="s">
        <v>1927</v>
      </c>
      <c r="F333" s="5" t="s">
        <v>1928</v>
      </c>
      <c r="G333" s="5" t="s">
        <v>1929</v>
      </c>
      <c r="H333" s="5" t="s">
        <v>6593</v>
      </c>
    </row>
    <row r="334" spans="1:8" ht="75" x14ac:dyDescent="0.25">
      <c r="A334" s="5">
        <v>333</v>
      </c>
      <c r="B334" s="5" t="s">
        <v>1930</v>
      </c>
      <c r="C334" s="5" t="s">
        <v>1931</v>
      </c>
      <c r="D334" s="5">
        <v>2022</v>
      </c>
      <c r="E334" s="5" t="s">
        <v>1932</v>
      </c>
      <c r="F334" s="5" t="s">
        <v>1933</v>
      </c>
      <c r="G334" s="5" t="s">
        <v>1934</v>
      </c>
      <c r="H334" s="5" t="s">
        <v>6601</v>
      </c>
    </row>
    <row r="335" spans="1:8" ht="75" x14ac:dyDescent="0.25">
      <c r="A335" s="5">
        <v>334</v>
      </c>
      <c r="B335" s="5" t="s">
        <v>1935</v>
      </c>
      <c r="C335" s="5" t="s">
        <v>402</v>
      </c>
      <c r="D335" s="5">
        <v>2022</v>
      </c>
      <c r="E335" s="5" t="s">
        <v>1936</v>
      </c>
      <c r="F335" s="5" t="s">
        <v>1937</v>
      </c>
      <c r="G335" s="5" t="s">
        <v>1938</v>
      </c>
      <c r="H335" s="5" t="s">
        <v>6594</v>
      </c>
    </row>
    <row r="336" spans="1:8" ht="105" x14ac:dyDescent="0.25">
      <c r="A336" s="5">
        <v>335</v>
      </c>
      <c r="B336" s="5" t="s">
        <v>1939</v>
      </c>
      <c r="C336" s="5" t="s">
        <v>442</v>
      </c>
      <c r="D336" s="5">
        <v>2022</v>
      </c>
      <c r="E336" s="5" t="s">
        <v>443</v>
      </c>
      <c r="F336" s="5" t="s">
        <v>1940</v>
      </c>
      <c r="G336" s="5" t="s">
        <v>1941</v>
      </c>
      <c r="H336" s="5" t="s">
        <v>6591</v>
      </c>
    </row>
    <row r="337" spans="1:8" ht="75" x14ac:dyDescent="0.25">
      <c r="A337" s="5">
        <v>336</v>
      </c>
      <c r="B337" s="5" t="s">
        <v>1942</v>
      </c>
      <c r="C337" s="5" t="s">
        <v>1943</v>
      </c>
      <c r="D337" s="5">
        <v>2022</v>
      </c>
      <c r="E337" s="5" t="s">
        <v>1944</v>
      </c>
      <c r="F337" s="5" t="s">
        <v>1945</v>
      </c>
      <c r="G337" s="5" t="s">
        <v>1946</v>
      </c>
      <c r="H337" s="5" t="s">
        <v>6591</v>
      </c>
    </row>
    <row r="338" spans="1:8" ht="135" x14ac:dyDescent="0.25">
      <c r="A338" s="5">
        <v>337</v>
      </c>
      <c r="B338" s="5" t="s">
        <v>1947</v>
      </c>
      <c r="C338" s="5" t="s">
        <v>137</v>
      </c>
      <c r="D338" s="5">
        <v>2022</v>
      </c>
      <c r="E338" s="5" t="s">
        <v>138</v>
      </c>
      <c r="F338" s="5" t="s">
        <v>1948</v>
      </c>
      <c r="G338" s="5" t="s">
        <v>1949</v>
      </c>
      <c r="H338" s="5" t="s">
        <v>6593</v>
      </c>
    </row>
    <row r="339" spans="1:8" ht="60" x14ac:dyDescent="0.25">
      <c r="A339" s="5">
        <v>338</v>
      </c>
      <c r="B339" s="5" t="s">
        <v>1950</v>
      </c>
      <c r="C339" s="5" t="s">
        <v>1951</v>
      </c>
      <c r="D339" s="5">
        <v>2022</v>
      </c>
      <c r="E339" s="5" t="s">
        <v>1952</v>
      </c>
      <c r="F339" s="5" t="s">
        <v>1953</v>
      </c>
      <c r="G339" s="5" t="s">
        <v>1954</v>
      </c>
      <c r="H339" s="5" t="s">
        <v>6591</v>
      </c>
    </row>
    <row r="340" spans="1:8" ht="180" x14ac:dyDescent="0.25">
      <c r="A340" s="5">
        <v>339</v>
      </c>
      <c r="B340" s="5" t="s">
        <v>1955</v>
      </c>
      <c r="C340" s="5" t="s">
        <v>1956</v>
      </c>
      <c r="D340" s="5">
        <v>2022</v>
      </c>
      <c r="E340" s="5" t="s">
        <v>1521</v>
      </c>
      <c r="F340" s="5" t="s">
        <v>1957</v>
      </c>
      <c r="G340" s="5" t="s">
        <v>1958</v>
      </c>
      <c r="H340" s="5" t="s">
        <v>6594</v>
      </c>
    </row>
    <row r="341" spans="1:8" ht="75" x14ac:dyDescent="0.25">
      <c r="A341" s="5">
        <v>340</v>
      </c>
      <c r="B341" s="5" t="s">
        <v>1959</v>
      </c>
      <c r="C341" s="5" t="s">
        <v>1960</v>
      </c>
      <c r="D341" s="5">
        <v>2022</v>
      </c>
      <c r="E341" s="5" t="s">
        <v>1961</v>
      </c>
      <c r="F341" s="5" t="s">
        <v>1962</v>
      </c>
      <c r="G341" s="5" t="s">
        <v>1963</v>
      </c>
      <c r="H341" s="5" t="s">
        <v>6591</v>
      </c>
    </row>
    <row r="342" spans="1:8" ht="75" x14ac:dyDescent="0.25">
      <c r="A342" s="5">
        <v>341</v>
      </c>
      <c r="B342" s="5" t="s">
        <v>1964</v>
      </c>
      <c r="C342" s="5" t="s">
        <v>1965</v>
      </c>
      <c r="D342" s="5">
        <v>2022</v>
      </c>
      <c r="E342" s="5" t="s">
        <v>1709</v>
      </c>
      <c r="F342" s="5" t="s">
        <v>1966</v>
      </c>
      <c r="G342" s="5" t="s">
        <v>1967</v>
      </c>
      <c r="H342" s="5" t="s">
        <v>6597</v>
      </c>
    </row>
    <row r="343" spans="1:8" ht="120" x14ac:dyDescent="0.25">
      <c r="A343" s="5">
        <v>342</v>
      </c>
      <c r="B343" s="5" t="s">
        <v>1968</v>
      </c>
      <c r="C343" s="5" t="s">
        <v>1969</v>
      </c>
      <c r="D343" s="5">
        <v>2022</v>
      </c>
      <c r="E343" s="5" t="s">
        <v>1521</v>
      </c>
      <c r="F343" s="5" t="s">
        <v>1970</v>
      </c>
      <c r="G343" s="5" t="s">
        <v>1971</v>
      </c>
      <c r="H343" s="5" t="s">
        <v>6594</v>
      </c>
    </row>
    <row r="344" spans="1:8" ht="105" x14ac:dyDescent="0.25">
      <c r="A344" s="5">
        <v>343</v>
      </c>
      <c r="B344" s="5" t="s">
        <v>1972</v>
      </c>
      <c r="C344" s="5" t="s">
        <v>1973</v>
      </c>
      <c r="D344" s="5">
        <v>2022</v>
      </c>
      <c r="E344" s="5" t="s">
        <v>1521</v>
      </c>
      <c r="F344" s="5" t="s">
        <v>1974</v>
      </c>
      <c r="G344" s="5" t="s">
        <v>1975</v>
      </c>
      <c r="H344" s="5" t="s">
        <v>6594</v>
      </c>
    </row>
    <row r="345" spans="1:8" ht="165" x14ac:dyDescent="0.25">
      <c r="A345" s="5">
        <v>344</v>
      </c>
      <c r="B345" s="5" t="s">
        <v>1976</v>
      </c>
      <c r="C345" s="5" t="s">
        <v>1977</v>
      </c>
      <c r="D345" s="5">
        <v>2022</v>
      </c>
      <c r="E345" s="5" t="s">
        <v>1978</v>
      </c>
      <c r="F345" s="5" t="s">
        <v>1979</v>
      </c>
      <c r="G345" s="5" t="s">
        <v>1980</v>
      </c>
      <c r="H345" s="5" t="s">
        <v>6593</v>
      </c>
    </row>
    <row r="346" spans="1:8" ht="75" x14ac:dyDescent="0.25">
      <c r="A346" s="5">
        <v>345</v>
      </c>
      <c r="B346" s="5" t="s">
        <v>1981</v>
      </c>
      <c r="C346" s="5" t="s">
        <v>455</v>
      </c>
      <c r="D346" s="5">
        <v>2022</v>
      </c>
      <c r="E346" s="5" t="s">
        <v>1521</v>
      </c>
      <c r="F346" s="5" t="s">
        <v>1982</v>
      </c>
      <c r="G346" s="5" t="s">
        <v>1983</v>
      </c>
      <c r="H346" s="5" t="s">
        <v>6594</v>
      </c>
    </row>
    <row r="347" spans="1:8" ht="60" x14ac:dyDescent="0.25">
      <c r="A347" s="5">
        <v>346</v>
      </c>
      <c r="B347" s="5" t="s">
        <v>1984</v>
      </c>
      <c r="C347" s="5" t="s">
        <v>1985</v>
      </c>
      <c r="D347" s="5">
        <v>2022</v>
      </c>
      <c r="E347" s="5" t="s">
        <v>1986</v>
      </c>
      <c r="F347" s="5" t="s">
        <v>1987</v>
      </c>
      <c r="G347" s="5" t="s">
        <v>1988</v>
      </c>
      <c r="H347" s="5" t="s">
        <v>6591</v>
      </c>
    </row>
    <row r="348" spans="1:8" ht="135" x14ac:dyDescent="0.25">
      <c r="A348" s="5">
        <v>347</v>
      </c>
      <c r="B348" s="5" t="s">
        <v>1989</v>
      </c>
      <c r="C348" s="5" t="s">
        <v>1990</v>
      </c>
      <c r="D348" s="5">
        <v>2022</v>
      </c>
      <c r="E348" s="5" t="s">
        <v>1739</v>
      </c>
      <c r="F348" s="5"/>
      <c r="G348" s="5" t="s">
        <v>1991</v>
      </c>
      <c r="H348" s="5" t="s">
        <v>6593</v>
      </c>
    </row>
    <row r="349" spans="1:8" ht="105" x14ac:dyDescent="0.25">
      <c r="A349" s="5">
        <v>348</v>
      </c>
      <c r="B349" s="5" t="s">
        <v>1992</v>
      </c>
      <c r="C349" s="5" t="s">
        <v>1993</v>
      </c>
      <c r="D349" s="5">
        <v>2022</v>
      </c>
      <c r="E349" s="5" t="s">
        <v>1994</v>
      </c>
      <c r="F349" s="5" t="s">
        <v>1995</v>
      </c>
      <c r="G349" s="5" t="s">
        <v>1996</v>
      </c>
      <c r="H349" s="5" t="s">
        <v>6594</v>
      </c>
    </row>
    <row r="350" spans="1:8" ht="240" x14ac:dyDescent="0.25">
      <c r="A350" s="5">
        <v>349</v>
      </c>
      <c r="B350" s="5" t="s">
        <v>1997</v>
      </c>
      <c r="C350" s="5" t="s">
        <v>1998</v>
      </c>
      <c r="D350" s="5">
        <v>2022</v>
      </c>
      <c r="E350" s="5" t="s">
        <v>1521</v>
      </c>
      <c r="F350" s="5" t="s">
        <v>1999</v>
      </c>
      <c r="G350" s="5" t="s">
        <v>2000</v>
      </c>
      <c r="H350" s="5" t="s">
        <v>6594</v>
      </c>
    </row>
    <row r="351" spans="1:8" ht="210" x14ac:dyDescent="0.25">
      <c r="A351" s="5">
        <v>350</v>
      </c>
      <c r="B351" s="5" t="s">
        <v>2001</v>
      </c>
      <c r="C351" s="5" t="s">
        <v>2002</v>
      </c>
      <c r="D351" s="5">
        <v>2022</v>
      </c>
      <c r="E351" s="5" t="s">
        <v>2003</v>
      </c>
      <c r="F351" s="5" t="s">
        <v>2004</v>
      </c>
      <c r="G351" s="5" t="s">
        <v>2005</v>
      </c>
      <c r="H351" s="5" t="s">
        <v>6591</v>
      </c>
    </row>
    <row r="352" spans="1:8" ht="180" x14ac:dyDescent="0.25">
      <c r="A352" s="5">
        <v>351</v>
      </c>
      <c r="B352" s="5" t="s">
        <v>2006</v>
      </c>
      <c r="C352" s="5" t="s">
        <v>456</v>
      </c>
      <c r="D352" s="5">
        <v>2022</v>
      </c>
      <c r="E352" s="5" t="s">
        <v>1521</v>
      </c>
      <c r="F352" s="5" t="s">
        <v>2007</v>
      </c>
      <c r="G352" s="5" t="s">
        <v>2008</v>
      </c>
      <c r="H352" s="5" t="s">
        <v>6594</v>
      </c>
    </row>
    <row r="353" spans="1:8" ht="120" x14ac:dyDescent="0.25">
      <c r="A353" s="5">
        <v>352</v>
      </c>
      <c r="B353" s="5" t="s">
        <v>2009</v>
      </c>
      <c r="C353" s="5" t="s">
        <v>2010</v>
      </c>
      <c r="D353" s="5">
        <v>2022</v>
      </c>
      <c r="E353" s="5" t="s">
        <v>2011</v>
      </c>
      <c r="F353" s="5" t="s">
        <v>2012</v>
      </c>
      <c r="G353" s="5" t="s">
        <v>2013</v>
      </c>
      <c r="H353" s="5" t="s">
        <v>6590</v>
      </c>
    </row>
    <row r="354" spans="1:8" ht="120" x14ac:dyDescent="0.25">
      <c r="A354" s="5">
        <v>353</v>
      </c>
      <c r="B354" s="5" t="s">
        <v>2014</v>
      </c>
      <c r="C354" s="5" t="s">
        <v>459</v>
      </c>
      <c r="D354" s="5">
        <v>2022</v>
      </c>
      <c r="E354" s="5" t="s">
        <v>1521</v>
      </c>
      <c r="F354" s="5" t="s">
        <v>2015</v>
      </c>
      <c r="G354" s="5" t="s">
        <v>2016</v>
      </c>
      <c r="H354" s="5" t="s">
        <v>6594</v>
      </c>
    </row>
    <row r="355" spans="1:8" ht="60" x14ac:dyDescent="0.25">
      <c r="A355" s="5">
        <v>354</v>
      </c>
      <c r="B355" s="5" t="s">
        <v>2017</v>
      </c>
      <c r="C355" s="5" t="s">
        <v>2018</v>
      </c>
      <c r="D355" s="5">
        <v>2022</v>
      </c>
      <c r="E355" s="5" t="s">
        <v>659</v>
      </c>
      <c r="F355" s="5" t="s">
        <v>2019</v>
      </c>
      <c r="G355" s="5" t="s">
        <v>2020</v>
      </c>
      <c r="H355" s="5" t="s">
        <v>6597</v>
      </c>
    </row>
    <row r="356" spans="1:8" ht="180" x14ac:dyDescent="0.25">
      <c r="A356" s="5">
        <v>355</v>
      </c>
      <c r="B356" s="5" t="s">
        <v>2021</v>
      </c>
      <c r="C356" s="5" t="s">
        <v>42</v>
      </c>
      <c r="D356" s="5">
        <v>2022</v>
      </c>
      <c r="E356" s="5" t="s">
        <v>1808</v>
      </c>
      <c r="F356" s="5" t="s">
        <v>2022</v>
      </c>
      <c r="G356" s="5" t="s">
        <v>2023</v>
      </c>
      <c r="H356" s="5" t="s">
        <v>6594</v>
      </c>
    </row>
    <row r="357" spans="1:8" ht="105" x14ac:dyDescent="0.25">
      <c r="A357" s="5">
        <v>356</v>
      </c>
      <c r="B357" s="5" t="s">
        <v>2024</v>
      </c>
      <c r="C357" s="5" t="s">
        <v>2025</v>
      </c>
      <c r="D357" s="5">
        <v>2022</v>
      </c>
      <c r="E357" s="5" t="s">
        <v>1683</v>
      </c>
      <c r="F357" s="5" t="s">
        <v>2026</v>
      </c>
      <c r="G357" s="5" t="s">
        <v>2027</v>
      </c>
      <c r="H357" s="5" t="s">
        <v>6591</v>
      </c>
    </row>
    <row r="358" spans="1:8" ht="60" x14ac:dyDescent="0.25">
      <c r="A358" s="5">
        <v>357</v>
      </c>
      <c r="B358" s="5" t="s">
        <v>2028</v>
      </c>
      <c r="C358" s="5" t="s">
        <v>2029</v>
      </c>
      <c r="D358" s="5">
        <v>2022</v>
      </c>
      <c r="E358" s="5" t="s">
        <v>2030</v>
      </c>
      <c r="F358" s="5"/>
      <c r="G358" s="5" t="s">
        <v>2031</v>
      </c>
      <c r="H358" s="5" t="s">
        <v>6591</v>
      </c>
    </row>
    <row r="359" spans="1:8" ht="60" x14ac:dyDescent="0.25">
      <c r="A359" s="5">
        <v>358</v>
      </c>
      <c r="B359" s="5" t="s">
        <v>2032</v>
      </c>
      <c r="C359" s="5" t="s">
        <v>2033</v>
      </c>
      <c r="D359" s="5">
        <v>2022</v>
      </c>
      <c r="E359" s="5" t="s">
        <v>1564</v>
      </c>
      <c r="F359" s="5" t="s">
        <v>2034</v>
      </c>
      <c r="G359" s="5" t="s">
        <v>2035</v>
      </c>
      <c r="H359" s="5" t="s">
        <v>6591</v>
      </c>
    </row>
    <row r="360" spans="1:8" ht="105" x14ac:dyDescent="0.25">
      <c r="A360" s="5">
        <v>359</v>
      </c>
      <c r="B360" s="5" t="s">
        <v>2036</v>
      </c>
      <c r="C360" s="5" t="s">
        <v>2037</v>
      </c>
      <c r="D360" s="5">
        <v>2022</v>
      </c>
      <c r="E360" s="5" t="s">
        <v>1709</v>
      </c>
      <c r="F360" s="5" t="s">
        <v>2038</v>
      </c>
      <c r="G360" s="5" t="s">
        <v>2039</v>
      </c>
      <c r="H360" s="5" t="s">
        <v>6597</v>
      </c>
    </row>
    <row r="361" spans="1:8" ht="150" x14ac:dyDescent="0.25">
      <c r="A361" s="5">
        <v>360</v>
      </c>
      <c r="B361" s="5" t="s">
        <v>2040</v>
      </c>
      <c r="C361" s="5" t="s">
        <v>78</v>
      </c>
      <c r="D361" s="5">
        <v>2022</v>
      </c>
      <c r="E361" s="5" t="s">
        <v>1177</v>
      </c>
      <c r="F361" s="5" t="s">
        <v>2041</v>
      </c>
      <c r="G361" s="5" t="s">
        <v>2042</v>
      </c>
      <c r="H361" s="5" t="s">
        <v>6590</v>
      </c>
    </row>
    <row r="362" spans="1:8" ht="135" x14ac:dyDescent="0.25">
      <c r="A362" s="5">
        <v>361</v>
      </c>
      <c r="B362" s="5" t="s">
        <v>2043</v>
      </c>
      <c r="C362" s="5" t="s">
        <v>95</v>
      </c>
      <c r="D362" s="5">
        <v>2022</v>
      </c>
      <c r="E362" s="5" t="s">
        <v>2044</v>
      </c>
      <c r="F362" s="5" t="s">
        <v>2045</v>
      </c>
      <c r="G362" s="5" t="s">
        <v>2046</v>
      </c>
      <c r="H362" s="5" t="s">
        <v>6592</v>
      </c>
    </row>
    <row r="363" spans="1:8" ht="105" x14ac:dyDescent="0.25">
      <c r="A363" s="5">
        <v>362</v>
      </c>
      <c r="B363" s="5" t="s">
        <v>2047</v>
      </c>
      <c r="C363" s="5" t="s">
        <v>61</v>
      </c>
      <c r="D363" s="5">
        <v>2022</v>
      </c>
      <c r="E363" s="5" t="s">
        <v>705</v>
      </c>
      <c r="F363" s="5" t="s">
        <v>2048</v>
      </c>
      <c r="G363" s="5" t="s">
        <v>2049</v>
      </c>
      <c r="H363" s="5" t="s">
        <v>6592</v>
      </c>
    </row>
    <row r="364" spans="1:8" ht="75" x14ac:dyDescent="0.25">
      <c r="A364" s="5">
        <v>363</v>
      </c>
      <c r="B364" s="5" t="s">
        <v>2050</v>
      </c>
      <c r="C364" s="5" t="s">
        <v>2051</v>
      </c>
      <c r="D364" s="5">
        <v>2022</v>
      </c>
      <c r="E364" s="5" t="s">
        <v>2052</v>
      </c>
      <c r="F364" s="5" t="s">
        <v>2053</v>
      </c>
      <c r="G364" s="5" t="s">
        <v>2054</v>
      </c>
      <c r="H364" s="5" t="s">
        <v>6594</v>
      </c>
    </row>
    <row r="365" spans="1:8" ht="75" x14ac:dyDescent="0.25">
      <c r="A365" s="5">
        <v>364</v>
      </c>
      <c r="B365" s="5" t="s">
        <v>2055</v>
      </c>
      <c r="C365" s="5" t="s">
        <v>2056</v>
      </c>
      <c r="D365" s="5">
        <v>2022</v>
      </c>
      <c r="E365" s="5" t="s">
        <v>2052</v>
      </c>
      <c r="F365" s="5" t="s">
        <v>2057</v>
      </c>
      <c r="G365" s="5" t="s">
        <v>2058</v>
      </c>
      <c r="H365" s="5" t="s">
        <v>6594</v>
      </c>
    </row>
    <row r="366" spans="1:8" ht="75" x14ac:dyDescent="0.25">
      <c r="A366" s="5">
        <v>365</v>
      </c>
      <c r="B366" s="5" t="s">
        <v>2059</v>
      </c>
      <c r="C366" s="5" t="s">
        <v>2060</v>
      </c>
      <c r="D366" s="5">
        <v>2022</v>
      </c>
      <c r="E366" s="5" t="s">
        <v>2052</v>
      </c>
      <c r="F366" s="5" t="s">
        <v>2061</v>
      </c>
      <c r="G366" s="5" t="s">
        <v>2062</v>
      </c>
      <c r="H366" s="5" t="s">
        <v>6594</v>
      </c>
    </row>
    <row r="367" spans="1:8" ht="105" x14ac:dyDescent="0.25">
      <c r="A367" s="5">
        <v>366</v>
      </c>
      <c r="B367" s="5" t="s">
        <v>2063</v>
      </c>
      <c r="C367" s="5" t="s">
        <v>2064</v>
      </c>
      <c r="D367" s="5">
        <v>2022</v>
      </c>
      <c r="E367" s="5" t="s">
        <v>2065</v>
      </c>
      <c r="F367" s="5" t="s">
        <v>2066</v>
      </c>
      <c r="G367" s="5" t="s">
        <v>2067</v>
      </c>
      <c r="H367" s="5" t="s">
        <v>6594</v>
      </c>
    </row>
    <row r="368" spans="1:8" ht="75" x14ac:dyDescent="0.25">
      <c r="A368" s="5">
        <v>367</v>
      </c>
      <c r="B368" s="5" t="s">
        <v>2068</v>
      </c>
      <c r="C368" s="5" t="s">
        <v>2069</v>
      </c>
      <c r="D368" s="5">
        <v>2022</v>
      </c>
      <c r="E368" s="5" t="s">
        <v>2070</v>
      </c>
      <c r="F368" s="5"/>
      <c r="G368" s="5" t="s">
        <v>2071</v>
      </c>
      <c r="H368" s="5" t="s">
        <v>6594</v>
      </c>
    </row>
    <row r="369" spans="1:8" ht="75" x14ac:dyDescent="0.25">
      <c r="A369" s="5">
        <v>368</v>
      </c>
      <c r="B369" s="5" t="s">
        <v>2072</v>
      </c>
      <c r="C369" s="5" t="s">
        <v>2073</v>
      </c>
      <c r="D369" s="5">
        <v>2022</v>
      </c>
      <c r="E369" s="5" t="s">
        <v>2052</v>
      </c>
      <c r="F369" s="5" t="s">
        <v>2074</v>
      </c>
      <c r="G369" s="5" t="s">
        <v>2075</v>
      </c>
      <c r="H369" s="5" t="s">
        <v>6594</v>
      </c>
    </row>
    <row r="370" spans="1:8" ht="105" x14ac:dyDescent="0.25">
      <c r="A370" s="5">
        <v>369</v>
      </c>
      <c r="B370" s="5" t="s">
        <v>2076</v>
      </c>
      <c r="C370" s="5" t="s">
        <v>2077</v>
      </c>
      <c r="D370" s="5">
        <v>2022</v>
      </c>
      <c r="E370" s="5" t="s">
        <v>2052</v>
      </c>
      <c r="F370" s="5" t="s">
        <v>2078</v>
      </c>
      <c r="G370" s="5" t="s">
        <v>2079</v>
      </c>
      <c r="H370" s="5" t="s">
        <v>6594</v>
      </c>
    </row>
    <row r="371" spans="1:8" ht="60" x14ac:dyDescent="0.25">
      <c r="A371" s="5">
        <v>370</v>
      </c>
      <c r="B371" s="5" t="s">
        <v>2080</v>
      </c>
      <c r="C371" s="5" t="s">
        <v>2081</v>
      </c>
      <c r="D371" s="5">
        <v>2022</v>
      </c>
      <c r="E371" s="5" t="s">
        <v>2052</v>
      </c>
      <c r="F371" s="5" t="s">
        <v>2082</v>
      </c>
      <c r="G371" s="5" t="s">
        <v>2083</v>
      </c>
      <c r="H371" s="5" t="s">
        <v>6594</v>
      </c>
    </row>
    <row r="372" spans="1:8" ht="60" x14ac:dyDescent="0.25">
      <c r="A372" s="5">
        <v>371</v>
      </c>
      <c r="B372" s="5" t="s">
        <v>2084</v>
      </c>
      <c r="C372" s="5" t="s">
        <v>2085</v>
      </c>
      <c r="D372" s="5">
        <v>2022</v>
      </c>
      <c r="E372" s="5" t="s">
        <v>2086</v>
      </c>
      <c r="F372" s="5" t="s">
        <v>2087</v>
      </c>
      <c r="G372" s="5" t="s">
        <v>2088</v>
      </c>
      <c r="H372" s="5" t="s">
        <v>6591</v>
      </c>
    </row>
    <row r="373" spans="1:8" ht="105" x14ac:dyDescent="0.25">
      <c r="A373" s="5">
        <v>372</v>
      </c>
      <c r="B373" s="5" t="s">
        <v>2089</v>
      </c>
      <c r="C373" s="5" t="s">
        <v>2090</v>
      </c>
      <c r="D373" s="5">
        <v>2022</v>
      </c>
      <c r="E373" s="5" t="s">
        <v>2091</v>
      </c>
      <c r="F373" s="5" t="s">
        <v>2092</v>
      </c>
      <c r="G373" s="5" t="s">
        <v>2093</v>
      </c>
      <c r="H373" s="5" t="s">
        <v>6595</v>
      </c>
    </row>
    <row r="374" spans="1:8" ht="360" x14ac:dyDescent="0.25">
      <c r="A374" s="5">
        <v>373</v>
      </c>
      <c r="B374" s="5" t="s">
        <v>2094</v>
      </c>
      <c r="C374" s="5" t="s">
        <v>2095</v>
      </c>
      <c r="D374" s="5">
        <v>2022</v>
      </c>
      <c r="E374" s="5" t="s">
        <v>139</v>
      </c>
      <c r="F374" s="5" t="s">
        <v>2096</v>
      </c>
      <c r="G374" s="5" t="s">
        <v>2097</v>
      </c>
      <c r="H374" s="5" t="s">
        <v>6592</v>
      </c>
    </row>
    <row r="375" spans="1:8" ht="75" x14ac:dyDescent="0.25">
      <c r="A375" s="5">
        <v>374</v>
      </c>
      <c r="B375" s="5" t="s">
        <v>2098</v>
      </c>
      <c r="C375" s="5" t="s">
        <v>2099</v>
      </c>
      <c r="D375" s="5">
        <v>2022</v>
      </c>
      <c r="E375" s="5" t="s">
        <v>2052</v>
      </c>
      <c r="F375" s="5" t="s">
        <v>2100</v>
      </c>
      <c r="G375" s="5" t="s">
        <v>2101</v>
      </c>
      <c r="H375" s="5" t="s">
        <v>6597</v>
      </c>
    </row>
    <row r="376" spans="1:8" ht="360" x14ac:dyDescent="0.25">
      <c r="A376" s="5">
        <v>375</v>
      </c>
      <c r="B376" s="5" t="s">
        <v>2094</v>
      </c>
      <c r="C376" s="5" t="s">
        <v>140</v>
      </c>
      <c r="D376" s="5">
        <v>2022</v>
      </c>
      <c r="E376" s="5" t="s">
        <v>139</v>
      </c>
      <c r="F376" s="5" t="s">
        <v>2102</v>
      </c>
      <c r="G376" s="5" t="s">
        <v>2103</v>
      </c>
      <c r="H376" s="5" t="s">
        <v>6592</v>
      </c>
    </row>
    <row r="377" spans="1:8" ht="60" x14ac:dyDescent="0.25">
      <c r="A377" s="5">
        <v>376</v>
      </c>
      <c r="B377" s="5" t="s">
        <v>940</v>
      </c>
      <c r="C377" s="5" t="s">
        <v>80</v>
      </c>
      <c r="D377" s="5">
        <v>2022</v>
      </c>
      <c r="E377" s="5" t="s">
        <v>941</v>
      </c>
      <c r="F377" s="5" t="s">
        <v>2104</v>
      </c>
      <c r="G377" s="5" t="s">
        <v>943</v>
      </c>
      <c r="H377" s="5" t="s">
        <v>6592</v>
      </c>
    </row>
    <row r="378" spans="1:8" ht="75" x14ac:dyDescent="0.25">
      <c r="A378" s="5">
        <v>377</v>
      </c>
      <c r="B378" s="5" t="s">
        <v>2105</v>
      </c>
      <c r="C378" s="5" t="s">
        <v>35</v>
      </c>
      <c r="D378" s="5">
        <v>2022</v>
      </c>
      <c r="E378" s="5" t="s">
        <v>2106</v>
      </c>
      <c r="F378" s="5" t="s">
        <v>2107</v>
      </c>
      <c r="G378" s="5" t="s">
        <v>2108</v>
      </c>
      <c r="H378" s="5" t="s">
        <v>6592</v>
      </c>
    </row>
    <row r="379" spans="1:8" ht="105" x14ac:dyDescent="0.25">
      <c r="A379" s="5">
        <v>378</v>
      </c>
      <c r="B379" s="5" t="s">
        <v>2109</v>
      </c>
      <c r="C379" s="5" t="s">
        <v>2110</v>
      </c>
      <c r="D379" s="5">
        <v>2022</v>
      </c>
      <c r="E379" s="5" t="s">
        <v>2111</v>
      </c>
      <c r="F379" s="5" t="s">
        <v>2112</v>
      </c>
      <c r="G379" s="5" t="s">
        <v>2113</v>
      </c>
      <c r="H379" s="5" t="s">
        <v>6592</v>
      </c>
    </row>
    <row r="380" spans="1:8" ht="75" x14ac:dyDescent="0.25">
      <c r="A380" s="5">
        <v>379</v>
      </c>
      <c r="B380" s="5" t="s">
        <v>2114</v>
      </c>
      <c r="C380" s="5" t="s">
        <v>2115</v>
      </c>
      <c r="D380" s="5">
        <v>2021</v>
      </c>
      <c r="E380" s="5" t="s">
        <v>2116</v>
      </c>
      <c r="F380" s="5"/>
      <c r="G380" s="5" t="s">
        <v>2117</v>
      </c>
      <c r="H380" s="5" t="s">
        <v>6592</v>
      </c>
    </row>
    <row r="381" spans="1:8" ht="195" x14ac:dyDescent="0.25">
      <c r="A381" s="5">
        <v>380</v>
      </c>
      <c r="B381" s="5" t="s">
        <v>1363</v>
      </c>
      <c r="C381" s="5" t="s">
        <v>2118</v>
      </c>
      <c r="D381" s="5">
        <v>2021</v>
      </c>
      <c r="E381" s="5" t="s">
        <v>2119</v>
      </c>
      <c r="F381" s="5" t="s">
        <v>2120</v>
      </c>
      <c r="G381" s="5" t="s">
        <v>2121</v>
      </c>
      <c r="H381" s="5" t="s">
        <v>6591</v>
      </c>
    </row>
    <row r="382" spans="1:8" ht="60" x14ac:dyDescent="0.25">
      <c r="A382" s="5">
        <v>381</v>
      </c>
      <c r="B382" s="5" t="s">
        <v>2122</v>
      </c>
      <c r="C382" s="5" t="s">
        <v>2123</v>
      </c>
      <c r="D382" s="5">
        <v>2021</v>
      </c>
      <c r="E382" s="5" t="s">
        <v>574</v>
      </c>
      <c r="F382" s="5" t="s">
        <v>2124</v>
      </c>
      <c r="G382" s="5" t="s">
        <v>2125</v>
      </c>
      <c r="H382" s="5" t="s">
        <v>6591</v>
      </c>
    </row>
    <row r="383" spans="1:8" ht="45" x14ac:dyDescent="0.25">
      <c r="A383" s="5">
        <v>382</v>
      </c>
      <c r="B383" s="5" t="s">
        <v>2126</v>
      </c>
      <c r="C383" s="5" t="s">
        <v>2127</v>
      </c>
      <c r="D383" s="5">
        <v>2021</v>
      </c>
      <c r="E383" s="5" t="s">
        <v>574</v>
      </c>
      <c r="F383" s="5" t="s">
        <v>2128</v>
      </c>
      <c r="G383" s="5" t="s">
        <v>2129</v>
      </c>
      <c r="H383" s="5" t="s">
        <v>6591</v>
      </c>
    </row>
    <row r="384" spans="1:8" ht="75" x14ac:dyDescent="0.25">
      <c r="A384" s="5">
        <v>383</v>
      </c>
      <c r="B384" s="5" t="s">
        <v>2130</v>
      </c>
      <c r="C384" s="5" t="s">
        <v>2131</v>
      </c>
      <c r="D384" s="5">
        <v>2021</v>
      </c>
      <c r="E384" s="5" t="s">
        <v>2132</v>
      </c>
      <c r="F384" s="5" t="s">
        <v>2133</v>
      </c>
      <c r="G384" s="5" t="s">
        <v>2134</v>
      </c>
      <c r="H384" s="5" t="s">
        <v>6596</v>
      </c>
    </row>
    <row r="385" spans="1:8" ht="75" x14ac:dyDescent="0.25">
      <c r="A385" s="5">
        <v>384</v>
      </c>
      <c r="B385" s="5" t="s">
        <v>2135</v>
      </c>
      <c r="C385" s="5" t="s">
        <v>469</v>
      </c>
      <c r="D385" s="5">
        <v>2021</v>
      </c>
      <c r="E385" s="5" t="s">
        <v>2136</v>
      </c>
      <c r="F385" s="5" t="s">
        <v>2137</v>
      </c>
      <c r="G385" s="5" t="s">
        <v>2138</v>
      </c>
      <c r="H385" s="5" t="s">
        <v>6594</v>
      </c>
    </row>
    <row r="386" spans="1:8" ht="75" x14ac:dyDescent="0.25">
      <c r="A386" s="5">
        <v>385</v>
      </c>
      <c r="B386" s="5" t="s">
        <v>2139</v>
      </c>
      <c r="C386" s="5" t="s">
        <v>2140</v>
      </c>
      <c r="D386" s="5">
        <v>2021</v>
      </c>
      <c r="E386" s="5" t="s">
        <v>914</v>
      </c>
      <c r="F386" s="5" t="s">
        <v>2141</v>
      </c>
      <c r="G386" s="5" t="s">
        <v>2142</v>
      </c>
      <c r="H386" s="5" t="s">
        <v>6592</v>
      </c>
    </row>
    <row r="387" spans="1:8" ht="90" x14ac:dyDescent="0.25">
      <c r="A387" s="5">
        <v>386</v>
      </c>
      <c r="B387" s="5" t="s">
        <v>2143</v>
      </c>
      <c r="C387" s="5" t="s">
        <v>2144</v>
      </c>
      <c r="D387" s="5">
        <v>2021</v>
      </c>
      <c r="E387" s="5" t="s">
        <v>2145</v>
      </c>
      <c r="F387" s="5" t="s">
        <v>2146</v>
      </c>
      <c r="G387" s="5" t="s">
        <v>2147</v>
      </c>
      <c r="H387" s="5" t="s">
        <v>6592</v>
      </c>
    </row>
    <row r="388" spans="1:8" ht="120" x14ac:dyDescent="0.25">
      <c r="A388" s="5">
        <v>387</v>
      </c>
      <c r="B388" s="5" t="s">
        <v>2148</v>
      </c>
      <c r="C388" s="5" t="s">
        <v>2149</v>
      </c>
      <c r="D388" s="5">
        <v>2021</v>
      </c>
      <c r="E388" s="5" t="s">
        <v>2150</v>
      </c>
      <c r="F388" s="5" t="s">
        <v>2151</v>
      </c>
      <c r="G388" s="5" t="s">
        <v>2152</v>
      </c>
      <c r="H388" s="5" t="s">
        <v>6591</v>
      </c>
    </row>
    <row r="389" spans="1:8" ht="105" x14ac:dyDescent="0.25">
      <c r="A389" s="5">
        <v>388</v>
      </c>
      <c r="B389" s="5" t="s">
        <v>2153</v>
      </c>
      <c r="C389" s="5" t="s">
        <v>2154</v>
      </c>
      <c r="D389" s="5">
        <v>2021</v>
      </c>
      <c r="E389" s="5" t="s">
        <v>2155</v>
      </c>
      <c r="F389" s="5" t="s">
        <v>2156</v>
      </c>
      <c r="G389" s="5" t="s">
        <v>2157</v>
      </c>
      <c r="H389" s="5" t="s">
        <v>6591</v>
      </c>
    </row>
    <row r="390" spans="1:8" ht="105" x14ac:dyDescent="0.25">
      <c r="A390" s="5">
        <v>389</v>
      </c>
      <c r="B390" s="5" t="s">
        <v>2158</v>
      </c>
      <c r="C390" s="5" t="s">
        <v>2159</v>
      </c>
      <c r="D390" s="5">
        <v>2021</v>
      </c>
      <c r="E390" s="5" t="s">
        <v>865</v>
      </c>
      <c r="F390" s="5" t="s">
        <v>2160</v>
      </c>
      <c r="G390" s="5" t="s">
        <v>2161</v>
      </c>
      <c r="H390" s="5" t="s">
        <v>6590</v>
      </c>
    </row>
    <row r="391" spans="1:8" ht="75" x14ac:dyDescent="0.25">
      <c r="A391" s="5">
        <v>390</v>
      </c>
      <c r="B391" s="5" t="s">
        <v>2162</v>
      </c>
      <c r="C391" s="5" t="s">
        <v>2163</v>
      </c>
      <c r="D391" s="5">
        <v>2021</v>
      </c>
      <c r="E391" s="5" t="s">
        <v>865</v>
      </c>
      <c r="F391" s="5" t="s">
        <v>2164</v>
      </c>
      <c r="G391" s="5" t="s">
        <v>2165</v>
      </c>
      <c r="H391" s="5" t="s">
        <v>6595</v>
      </c>
    </row>
    <row r="392" spans="1:8" ht="45" x14ac:dyDescent="0.25">
      <c r="A392" s="5">
        <v>391</v>
      </c>
      <c r="B392" s="5" t="s">
        <v>2166</v>
      </c>
      <c r="C392" s="5" t="s">
        <v>2167</v>
      </c>
      <c r="D392" s="5">
        <v>2021</v>
      </c>
      <c r="E392" s="5" t="s">
        <v>2168</v>
      </c>
      <c r="F392" s="5" t="s">
        <v>2169</v>
      </c>
      <c r="G392" s="5" t="s">
        <v>2170</v>
      </c>
      <c r="H392" s="5" t="s">
        <v>6590</v>
      </c>
    </row>
    <row r="393" spans="1:8" ht="75" x14ac:dyDescent="0.25">
      <c r="A393" s="5">
        <v>392</v>
      </c>
      <c r="B393" s="5" t="s">
        <v>2171</v>
      </c>
      <c r="C393" s="5" t="s">
        <v>2172</v>
      </c>
      <c r="D393" s="5">
        <v>2021</v>
      </c>
      <c r="E393" s="5" t="s">
        <v>2173</v>
      </c>
      <c r="F393" s="5" t="s">
        <v>2174</v>
      </c>
      <c r="G393" s="5" t="s">
        <v>2175</v>
      </c>
      <c r="H393" s="5" t="s">
        <v>6594</v>
      </c>
    </row>
    <row r="394" spans="1:8" ht="90" x14ac:dyDescent="0.25">
      <c r="A394" s="5">
        <v>393</v>
      </c>
      <c r="B394" s="5" t="s">
        <v>2176</v>
      </c>
      <c r="C394" s="5" t="s">
        <v>2177</v>
      </c>
      <c r="D394" s="5">
        <v>2021</v>
      </c>
      <c r="E394" s="5" t="s">
        <v>1102</v>
      </c>
      <c r="F394" s="5"/>
      <c r="G394" s="5" t="s">
        <v>2178</v>
      </c>
      <c r="H394" s="5" t="s">
        <v>6595</v>
      </c>
    </row>
    <row r="395" spans="1:8" ht="75" x14ac:dyDescent="0.25">
      <c r="A395" s="5">
        <v>394</v>
      </c>
      <c r="B395" s="5" t="s">
        <v>2179</v>
      </c>
      <c r="C395" s="5" t="s">
        <v>2180</v>
      </c>
      <c r="D395" s="5">
        <v>2021</v>
      </c>
      <c r="E395" s="5" t="s">
        <v>2181</v>
      </c>
      <c r="F395" s="5" t="s">
        <v>2182</v>
      </c>
      <c r="G395" s="5" t="s">
        <v>2183</v>
      </c>
      <c r="H395" s="5" t="s">
        <v>6591</v>
      </c>
    </row>
    <row r="396" spans="1:8" ht="45" x14ac:dyDescent="0.25">
      <c r="A396" s="5">
        <v>395</v>
      </c>
      <c r="B396" s="5" t="s">
        <v>1677</v>
      </c>
      <c r="C396" s="5" t="s">
        <v>2184</v>
      </c>
      <c r="D396" s="5">
        <v>2021</v>
      </c>
      <c r="E396" s="5" t="s">
        <v>1679</v>
      </c>
      <c r="F396" s="5"/>
      <c r="G396" s="5" t="s">
        <v>2185</v>
      </c>
      <c r="H396" s="5" t="s">
        <v>6607</v>
      </c>
    </row>
    <row r="397" spans="1:8" ht="105" x14ac:dyDescent="0.25">
      <c r="A397" s="5">
        <v>396</v>
      </c>
      <c r="B397" s="5" t="s">
        <v>2186</v>
      </c>
      <c r="C397" s="5" t="s">
        <v>2187</v>
      </c>
      <c r="D397" s="5">
        <v>2021</v>
      </c>
      <c r="E397" s="5" t="s">
        <v>2188</v>
      </c>
      <c r="F397" s="5" t="s">
        <v>2189</v>
      </c>
      <c r="G397" s="5" t="s">
        <v>2190</v>
      </c>
      <c r="H397" s="5" t="s">
        <v>6594</v>
      </c>
    </row>
    <row r="398" spans="1:8" ht="90" x14ac:dyDescent="0.25">
      <c r="A398" s="5">
        <v>397</v>
      </c>
      <c r="B398" s="5" t="s">
        <v>1383</v>
      </c>
      <c r="C398" s="5" t="s">
        <v>2191</v>
      </c>
      <c r="D398" s="5">
        <v>2021</v>
      </c>
      <c r="E398" s="5" t="s">
        <v>678</v>
      </c>
      <c r="F398" s="5" t="s">
        <v>2192</v>
      </c>
      <c r="G398" s="5" t="s">
        <v>2193</v>
      </c>
      <c r="H398" s="5" t="s">
        <v>6594</v>
      </c>
    </row>
    <row r="399" spans="1:8" ht="240" x14ac:dyDescent="0.25">
      <c r="A399" s="5">
        <v>398</v>
      </c>
      <c r="B399" s="5" t="s">
        <v>2194</v>
      </c>
      <c r="C399" s="5" t="s">
        <v>2195</v>
      </c>
      <c r="D399" s="5">
        <v>2021</v>
      </c>
      <c r="E399" s="5" t="s">
        <v>928</v>
      </c>
      <c r="F399" s="5" t="s">
        <v>2196</v>
      </c>
      <c r="G399" s="5" t="s">
        <v>2197</v>
      </c>
      <c r="H399" s="5" t="s">
        <v>6591</v>
      </c>
    </row>
    <row r="400" spans="1:8" ht="90" x14ac:dyDescent="0.25">
      <c r="A400" s="5">
        <v>399</v>
      </c>
      <c r="B400" s="5" t="s">
        <v>2198</v>
      </c>
      <c r="C400" s="5" t="s">
        <v>145</v>
      </c>
      <c r="D400" s="5">
        <v>2021</v>
      </c>
      <c r="E400" s="5" t="s">
        <v>2199</v>
      </c>
      <c r="F400" s="5" t="s">
        <v>2200</v>
      </c>
      <c r="G400" s="5" t="s">
        <v>2201</v>
      </c>
      <c r="H400" s="5" t="s">
        <v>6590</v>
      </c>
    </row>
    <row r="401" spans="1:8" ht="120" x14ac:dyDescent="0.25">
      <c r="A401" s="5">
        <v>400</v>
      </c>
      <c r="B401" s="5" t="s">
        <v>2202</v>
      </c>
      <c r="C401" s="5" t="s">
        <v>2203</v>
      </c>
      <c r="D401" s="5">
        <v>2021</v>
      </c>
      <c r="E401" s="5" t="s">
        <v>605</v>
      </c>
      <c r="F401" s="5" t="s">
        <v>2204</v>
      </c>
      <c r="G401" s="5" t="s">
        <v>2205</v>
      </c>
      <c r="H401" s="5" t="s">
        <v>6590</v>
      </c>
    </row>
    <row r="402" spans="1:8" ht="120" x14ac:dyDescent="0.25">
      <c r="A402" s="5">
        <v>401</v>
      </c>
      <c r="B402" s="5" t="s">
        <v>2206</v>
      </c>
      <c r="C402" s="5" t="s">
        <v>2207</v>
      </c>
      <c r="D402" s="5">
        <v>2021</v>
      </c>
      <c r="E402" s="5" t="s">
        <v>605</v>
      </c>
      <c r="F402" s="5" t="s">
        <v>2208</v>
      </c>
      <c r="G402" s="5" t="s">
        <v>2209</v>
      </c>
      <c r="H402" s="5" t="s">
        <v>6590</v>
      </c>
    </row>
    <row r="403" spans="1:8" ht="75" x14ac:dyDescent="0.25">
      <c r="A403" s="5">
        <v>402</v>
      </c>
      <c r="B403" s="5" t="s">
        <v>2210</v>
      </c>
      <c r="C403" s="5" t="s">
        <v>208</v>
      </c>
      <c r="D403" s="5">
        <v>2021</v>
      </c>
      <c r="E403" s="5" t="s">
        <v>668</v>
      </c>
      <c r="F403" s="5" t="s">
        <v>2211</v>
      </c>
      <c r="G403" s="5" t="s">
        <v>2212</v>
      </c>
      <c r="H403" s="5" t="s">
        <v>6590</v>
      </c>
    </row>
    <row r="404" spans="1:8" ht="105" x14ac:dyDescent="0.25">
      <c r="A404" s="5">
        <v>403</v>
      </c>
      <c r="B404" s="5" t="s">
        <v>1839</v>
      </c>
      <c r="C404" s="5" t="s">
        <v>2213</v>
      </c>
      <c r="D404" s="5">
        <v>2021</v>
      </c>
      <c r="E404" s="5" t="s">
        <v>659</v>
      </c>
      <c r="F404" s="5" t="s">
        <v>2214</v>
      </c>
      <c r="G404" s="5" t="s">
        <v>2215</v>
      </c>
      <c r="H404" s="5" t="s">
        <v>6595</v>
      </c>
    </row>
    <row r="405" spans="1:8" ht="60" x14ac:dyDescent="0.25">
      <c r="A405" s="5">
        <v>404</v>
      </c>
      <c r="B405" s="5" t="s">
        <v>2216</v>
      </c>
      <c r="C405" s="5" t="s">
        <v>154</v>
      </c>
      <c r="D405" s="5">
        <v>2021</v>
      </c>
      <c r="E405" s="5" t="s">
        <v>2217</v>
      </c>
      <c r="F405" s="5" t="s">
        <v>2218</v>
      </c>
      <c r="G405" s="5" t="s">
        <v>2219</v>
      </c>
      <c r="H405" s="5" t="s">
        <v>6605</v>
      </c>
    </row>
    <row r="406" spans="1:8" ht="120" x14ac:dyDescent="0.25">
      <c r="A406" s="5">
        <v>405</v>
      </c>
      <c r="B406" s="5" t="s">
        <v>2220</v>
      </c>
      <c r="C406" s="5" t="s">
        <v>2221</v>
      </c>
      <c r="D406" s="5">
        <v>2021</v>
      </c>
      <c r="E406" s="5" t="s">
        <v>2222</v>
      </c>
      <c r="F406" s="5" t="s">
        <v>2223</v>
      </c>
      <c r="G406" s="5" t="s">
        <v>2224</v>
      </c>
      <c r="H406" s="5" t="s">
        <v>6596</v>
      </c>
    </row>
    <row r="407" spans="1:8" ht="135" x14ac:dyDescent="0.25">
      <c r="A407" s="5">
        <v>406</v>
      </c>
      <c r="B407" s="5" t="s">
        <v>2225</v>
      </c>
      <c r="C407" s="5" t="s">
        <v>2226</v>
      </c>
      <c r="D407" s="5">
        <v>2021</v>
      </c>
      <c r="E407" s="5" t="s">
        <v>1092</v>
      </c>
      <c r="F407" s="5" t="s">
        <v>2227</v>
      </c>
      <c r="G407" s="5" t="s">
        <v>2228</v>
      </c>
      <c r="H407" s="5" t="s">
        <v>6591</v>
      </c>
    </row>
    <row r="408" spans="1:8" ht="105" x14ac:dyDescent="0.25">
      <c r="A408" s="5">
        <v>407</v>
      </c>
      <c r="B408" s="5" t="s">
        <v>2229</v>
      </c>
      <c r="C408" s="5" t="s">
        <v>192</v>
      </c>
      <c r="D408" s="5">
        <v>2021</v>
      </c>
      <c r="E408" s="5" t="s">
        <v>2230</v>
      </c>
      <c r="F408" s="5" t="s">
        <v>2231</v>
      </c>
      <c r="G408" s="5" t="s">
        <v>2232</v>
      </c>
      <c r="H408" s="5" t="s">
        <v>6590</v>
      </c>
    </row>
    <row r="409" spans="1:8" ht="165" x14ac:dyDescent="0.25">
      <c r="A409" s="5">
        <v>408</v>
      </c>
      <c r="B409" s="5" t="s">
        <v>2233</v>
      </c>
      <c r="C409" s="5" t="s">
        <v>187</v>
      </c>
      <c r="D409" s="5">
        <v>2021</v>
      </c>
      <c r="E409" s="5" t="s">
        <v>2234</v>
      </c>
      <c r="F409" s="5" t="s">
        <v>2235</v>
      </c>
      <c r="G409" s="5" t="s">
        <v>2236</v>
      </c>
      <c r="H409" s="5" t="s">
        <v>6593</v>
      </c>
    </row>
    <row r="410" spans="1:8" ht="45" x14ac:dyDescent="0.25">
      <c r="A410" s="5">
        <v>409</v>
      </c>
      <c r="B410" s="5" t="s">
        <v>2237</v>
      </c>
      <c r="C410" s="5" t="s">
        <v>2238</v>
      </c>
      <c r="D410" s="5">
        <v>2021</v>
      </c>
      <c r="E410" s="5" t="s">
        <v>588</v>
      </c>
      <c r="F410" s="5" t="s">
        <v>2239</v>
      </c>
      <c r="G410" s="5" t="s">
        <v>2240</v>
      </c>
      <c r="H410" s="5" t="s">
        <v>6592</v>
      </c>
    </row>
    <row r="411" spans="1:8" ht="345" x14ac:dyDescent="0.25">
      <c r="A411" s="5">
        <v>410</v>
      </c>
      <c r="B411" s="5" t="s">
        <v>2241</v>
      </c>
      <c r="C411" s="5" t="s">
        <v>2242</v>
      </c>
      <c r="D411" s="5">
        <v>2021</v>
      </c>
      <c r="E411" s="5" t="s">
        <v>2243</v>
      </c>
      <c r="F411" s="5" t="s">
        <v>2244</v>
      </c>
      <c r="G411" s="5" t="s">
        <v>2245</v>
      </c>
      <c r="H411" s="5" t="s">
        <v>6592</v>
      </c>
    </row>
    <row r="412" spans="1:8" ht="180" x14ac:dyDescent="0.25">
      <c r="A412" s="5">
        <v>411</v>
      </c>
      <c r="B412" s="5" t="s">
        <v>2246</v>
      </c>
      <c r="C412" s="5" t="s">
        <v>2247</v>
      </c>
      <c r="D412" s="5">
        <v>2021</v>
      </c>
      <c r="E412" s="5" t="s">
        <v>982</v>
      </c>
      <c r="F412" s="5" t="s">
        <v>2248</v>
      </c>
      <c r="G412" s="5" t="s">
        <v>2249</v>
      </c>
      <c r="H412" s="5" t="s">
        <v>6593</v>
      </c>
    </row>
    <row r="413" spans="1:8" ht="75" x14ac:dyDescent="0.25">
      <c r="A413" s="5">
        <v>412</v>
      </c>
      <c r="B413" s="5" t="s">
        <v>2250</v>
      </c>
      <c r="C413" s="5" t="s">
        <v>2251</v>
      </c>
      <c r="D413" s="5">
        <v>2021</v>
      </c>
      <c r="E413" s="5" t="s">
        <v>1182</v>
      </c>
      <c r="F413" s="5" t="s">
        <v>2252</v>
      </c>
      <c r="G413" s="5" t="s">
        <v>2253</v>
      </c>
      <c r="H413" s="5" t="s">
        <v>6591</v>
      </c>
    </row>
    <row r="414" spans="1:8" ht="90" x14ac:dyDescent="0.25">
      <c r="A414" s="5">
        <v>413</v>
      </c>
      <c r="B414" s="5" t="s">
        <v>2254</v>
      </c>
      <c r="C414" s="5" t="s">
        <v>2255</v>
      </c>
      <c r="D414" s="5">
        <v>2021</v>
      </c>
      <c r="E414" s="5" t="s">
        <v>1182</v>
      </c>
      <c r="F414" s="5" t="s">
        <v>2256</v>
      </c>
      <c r="G414" s="5" t="s">
        <v>2257</v>
      </c>
      <c r="H414" s="5" t="s">
        <v>6591</v>
      </c>
    </row>
    <row r="415" spans="1:8" ht="75" x14ac:dyDescent="0.25">
      <c r="A415" s="5">
        <v>414</v>
      </c>
      <c r="B415" s="5" t="s">
        <v>2258</v>
      </c>
      <c r="C415" s="5" t="s">
        <v>2259</v>
      </c>
      <c r="D415" s="5">
        <v>2021</v>
      </c>
      <c r="E415" s="5" t="s">
        <v>2116</v>
      </c>
      <c r="F415" s="5"/>
      <c r="G415" s="5" t="s">
        <v>2260</v>
      </c>
      <c r="H415" s="5" t="s">
        <v>6592</v>
      </c>
    </row>
    <row r="416" spans="1:8" ht="105" x14ac:dyDescent="0.25">
      <c r="A416" s="5">
        <v>415</v>
      </c>
      <c r="B416" s="5" t="s">
        <v>2261</v>
      </c>
      <c r="C416" s="5" t="s">
        <v>164</v>
      </c>
      <c r="D416" s="5">
        <v>2021</v>
      </c>
      <c r="E416" s="5" t="s">
        <v>2262</v>
      </c>
      <c r="F416" s="5" t="s">
        <v>2263</v>
      </c>
      <c r="G416" s="5" t="s">
        <v>2264</v>
      </c>
      <c r="H416" s="5" t="s">
        <v>6592</v>
      </c>
    </row>
    <row r="417" spans="1:8" ht="120" x14ac:dyDescent="0.25">
      <c r="A417" s="5">
        <v>416</v>
      </c>
      <c r="B417" s="5" t="s">
        <v>2265</v>
      </c>
      <c r="C417" s="5" t="s">
        <v>2266</v>
      </c>
      <c r="D417" s="5">
        <v>2021</v>
      </c>
      <c r="E417" s="5" t="s">
        <v>2267</v>
      </c>
      <c r="F417" s="5" t="s">
        <v>2268</v>
      </c>
      <c r="G417" s="5" t="s">
        <v>2269</v>
      </c>
      <c r="H417" s="5" t="s">
        <v>6594</v>
      </c>
    </row>
    <row r="418" spans="1:8" ht="120" x14ac:dyDescent="0.25">
      <c r="A418" s="5">
        <v>417</v>
      </c>
      <c r="B418" s="5" t="s">
        <v>2270</v>
      </c>
      <c r="C418" s="5" t="s">
        <v>2271</v>
      </c>
      <c r="D418" s="5">
        <v>2021</v>
      </c>
      <c r="E418" s="5" t="s">
        <v>574</v>
      </c>
      <c r="F418" s="5" t="s">
        <v>2272</v>
      </c>
      <c r="G418" s="5" t="s">
        <v>2273</v>
      </c>
      <c r="H418" s="5" t="s">
        <v>6591</v>
      </c>
    </row>
    <row r="419" spans="1:8" ht="120" x14ac:dyDescent="0.25">
      <c r="A419" s="5">
        <v>418</v>
      </c>
      <c r="B419" s="5" t="s">
        <v>2274</v>
      </c>
      <c r="C419" s="5" t="s">
        <v>482</v>
      </c>
      <c r="D419" s="5">
        <v>2021</v>
      </c>
      <c r="E419" s="5" t="s">
        <v>776</v>
      </c>
      <c r="F419" s="5" t="s">
        <v>2275</v>
      </c>
      <c r="G419" s="5" t="s">
        <v>2276</v>
      </c>
      <c r="H419" s="5" t="s">
        <v>6593</v>
      </c>
    </row>
    <row r="420" spans="1:8" ht="120" x14ac:dyDescent="0.25">
      <c r="A420" s="5">
        <v>419</v>
      </c>
      <c r="B420" s="5" t="s">
        <v>2277</v>
      </c>
      <c r="C420" s="5" t="s">
        <v>2278</v>
      </c>
      <c r="D420" s="5">
        <v>2021</v>
      </c>
      <c r="E420" s="5" t="s">
        <v>2279</v>
      </c>
      <c r="F420" s="5" t="s">
        <v>2280</v>
      </c>
      <c r="G420" s="5" t="s">
        <v>2281</v>
      </c>
      <c r="H420" s="5" t="s">
        <v>6593</v>
      </c>
    </row>
    <row r="421" spans="1:8" ht="75" x14ac:dyDescent="0.25">
      <c r="A421" s="5">
        <v>420</v>
      </c>
      <c r="B421" s="5" t="s">
        <v>2282</v>
      </c>
      <c r="C421" s="5" t="s">
        <v>2283</v>
      </c>
      <c r="D421" s="5">
        <v>2021</v>
      </c>
      <c r="E421" s="5" t="s">
        <v>2284</v>
      </c>
      <c r="F421" s="5" t="s">
        <v>2285</v>
      </c>
      <c r="G421" s="5" t="s">
        <v>2286</v>
      </c>
      <c r="H421" s="5" t="s">
        <v>6590</v>
      </c>
    </row>
    <row r="422" spans="1:8" ht="45" x14ac:dyDescent="0.25">
      <c r="A422" s="5">
        <v>421</v>
      </c>
      <c r="B422" s="5" t="s">
        <v>2287</v>
      </c>
      <c r="C422" s="5" t="s">
        <v>2288</v>
      </c>
      <c r="D422" s="5">
        <v>2021</v>
      </c>
      <c r="E422" s="5" t="s">
        <v>977</v>
      </c>
      <c r="F422" s="5" t="s">
        <v>2289</v>
      </c>
      <c r="G422" s="5" t="s">
        <v>2290</v>
      </c>
      <c r="H422" s="5" t="s">
        <v>6590</v>
      </c>
    </row>
    <row r="423" spans="1:8" ht="135" x14ac:dyDescent="0.25">
      <c r="A423" s="5">
        <v>422</v>
      </c>
      <c r="B423" s="5" t="s">
        <v>2291</v>
      </c>
      <c r="C423" s="5" t="s">
        <v>2292</v>
      </c>
      <c r="D423" s="5">
        <v>2021</v>
      </c>
      <c r="E423" s="5" t="s">
        <v>2293</v>
      </c>
      <c r="F423" s="5" t="s">
        <v>2294</v>
      </c>
      <c r="G423" s="5" t="s">
        <v>2295</v>
      </c>
      <c r="H423" s="5" t="s">
        <v>6593</v>
      </c>
    </row>
    <row r="424" spans="1:8" ht="105" x14ac:dyDescent="0.25">
      <c r="A424" s="5">
        <v>423</v>
      </c>
      <c r="B424" s="5" t="s">
        <v>2296</v>
      </c>
      <c r="C424" s="5" t="s">
        <v>2297</v>
      </c>
      <c r="D424" s="5">
        <v>2021</v>
      </c>
      <c r="E424" s="5" t="s">
        <v>2298</v>
      </c>
      <c r="F424" s="5" t="s">
        <v>2299</v>
      </c>
      <c r="G424" s="5" t="s">
        <v>2300</v>
      </c>
      <c r="H424" s="5" t="s">
        <v>6591</v>
      </c>
    </row>
    <row r="425" spans="1:8" ht="135" x14ac:dyDescent="0.25">
      <c r="A425" s="5">
        <v>424</v>
      </c>
      <c r="B425" s="5" t="s">
        <v>2301</v>
      </c>
      <c r="C425" s="5" t="s">
        <v>2302</v>
      </c>
      <c r="D425" s="5">
        <v>2021</v>
      </c>
      <c r="E425" s="5" t="s">
        <v>1355</v>
      </c>
      <c r="F425" s="5" t="s">
        <v>2303</v>
      </c>
      <c r="G425" s="5" t="s">
        <v>2304</v>
      </c>
      <c r="H425" s="5" t="s">
        <v>6594</v>
      </c>
    </row>
    <row r="426" spans="1:8" ht="60" x14ac:dyDescent="0.25">
      <c r="A426" s="5">
        <v>425</v>
      </c>
      <c r="B426" s="5" t="s">
        <v>2305</v>
      </c>
      <c r="C426" s="5" t="s">
        <v>2306</v>
      </c>
      <c r="D426" s="5">
        <v>2021</v>
      </c>
      <c r="E426" s="5" t="s">
        <v>1334</v>
      </c>
      <c r="F426" s="5"/>
      <c r="G426" s="5" t="s">
        <v>2307</v>
      </c>
      <c r="H426" s="5" t="s">
        <v>6590</v>
      </c>
    </row>
    <row r="427" spans="1:8" ht="45" x14ac:dyDescent="0.25">
      <c r="A427" s="5">
        <v>426</v>
      </c>
      <c r="B427" s="5" t="s">
        <v>142</v>
      </c>
      <c r="C427" s="5" t="s">
        <v>141</v>
      </c>
      <c r="D427" s="5">
        <v>2021</v>
      </c>
      <c r="E427" s="5" t="s">
        <v>2308</v>
      </c>
      <c r="F427" s="5" t="s">
        <v>2309</v>
      </c>
      <c r="G427" s="5" t="s">
        <v>2310</v>
      </c>
      <c r="H427" s="5" t="s">
        <v>6590</v>
      </c>
    </row>
    <row r="428" spans="1:8" ht="120" x14ac:dyDescent="0.25">
      <c r="A428" s="5">
        <v>427</v>
      </c>
      <c r="B428" s="5" t="s">
        <v>2311</v>
      </c>
      <c r="C428" s="5" t="s">
        <v>2312</v>
      </c>
      <c r="D428" s="5">
        <v>2021</v>
      </c>
      <c r="E428" s="5" t="s">
        <v>875</v>
      </c>
      <c r="F428" s="5" t="s">
        <v>2313</v>
      </c>
      <c r="G428" s="5" t="s">
        <v>2314</v>
      </c>
      <c r="H428" s="5" t="s">
        <v>6594</v>
      </c>
    </row>
    <row r="429" spans="1:8" ht="90" x14ac:dyDescent="0.25">
      <c r="A429" s="5">
        <v>428</v>
      </c>
      <c r="B429" s="5" t="s">
        <v>2315</v>
      </c>
      <c r="C429" s="5" t="s">
        <v>174</v>
      </c>
      <c r="D429" s="5">
        <v>2021</v>
      </c>
      <c r="E429" s="5" t="s">
        <v>2316</v>
      </c>
      <c r="F429" s="5" t="s">
        <v>2317</v>
      </c>
      <c r="G429" s="5" t="s">
        <v>2318</v>
      </c>
      <c r="H429" s="5" t="s">
        <v>6597</v>
      </c>
    </row>
    <row r="430" spans="1:8" ht="90" x14ac:dyDescent="0.25">
      <c r="A430" s="5">
        <v>429</v>
      </c>
      <c r="B430" s="5" t="s">
        <v>2319</v>
      </c>
      <c r="C430" s="5" t="s">
        <v>2320</v>
      </c>
      <c r="D430" s="5">
        <v>2021</v>
      </c>
      <c r="E430" s="5" t="s">
        <v>2321</v>
      </c>
      <c r="F430" s="5" t="s">
        <v>2322</v>
      </c>
      <c r="G430" s="5" t="s">
        <v>2323</v>
      </c>
      <c r="H430" s="5" t="s">
        <v>6591</v>
      </c>
    </row>
    <row r="431" spans="1:8" ht="90" x14ac:dyDescent="0.25">
      <c r="A431" s="5">
        <v>430</v>
      </c>
      <c r="B431" s="5" t="s">
        <v>2324</v>
      </c>
      <c r="C431" s="5" t="s">
        <v>2325</v>
      </c>
      <c r="D431" s="5">
        <v>2021</v>
      </c>
      <c r="E431" s="5" t="s">
        <v>2326</v>
      </c>
      <c r="F431" s="5" t="s">
        <v>2327</v>
      </c>
      <c r="G431" s="5" t="s">
        <v>2328</v>
      </c>
      <c r="H431" s="5" t="s">
        <v>6591</v>
      </c>
    </row>
    <row r="432" spans="1:8" ht="90" x14ac:dyDescent="0.25">
      <c r="A432" s="5">
        <v>431</v>
      </c>
      <c r="B432" s="5" t="s">
        <v>2329</v>
      </c>
      <c r="C432" s="5" t="s">
        <v>2330</v>
      </c>
      <c r="D432" s="5">
        <v>2021</v>
      </c>
      <c r="E432" s="5" t="s">
        <v>574</v>
      </c>
      <c r="F432" s="5" t="s">
        <v>2331</v>
      </c>
      <c r="G432" s="5" t="s">
        <v>2129</v>
      </c>
      <c r="H432" s="5" t="s">
        <v>6591</v>
      </c>
    </row>
    <row r="433" spans="1:8" ht="135" x14ac:dyDescent="0.25">
      <c r="A433" s="5">
        <v>432</v>
      </c>
      <c r="B433" s="5" t="s">
        <v>2332</v>
      </c>
      <c r="C433" s="5" t="s">
        <v>223</v>
      </c>
      <c r="D433" s="5">
        <v>2021</v>
      </c>
      <c r="E433" s="5" t="s">
        <v>158</v>
      </c>
      <c r="F433" s="5" t="s">
        <v>2333</v>
      </c>
      <c r="G433" s="5" t="s">
        <v>2334</v>
      </c>
      <c r="H433" s="5" t="s">
        <v>6591</v>
      </c>
    </row>
    <row r="434" spans="1:8" ht="105" x14ac:dyDescent="0.25">
      <c r="A434" s="5">
        <v>433</v>
      </c>
      <c r="B434" s="5" t="s">
        <v>2335</v>
      </c>
      <c r="C434" s="5" t="s">
        <v>180</v>
      </c>
      <c r="D434" s="5">
        <v>2021</v>
      </c>
      <c r="E434" s="5" t="s">
        <v>963</v>
      </c>
      <c r="F434" s="5" t="s">
        <v>2336</v>
      </c>
      <c r="G434" s="5" t="s">
        <v>2337</v>
      </c>
      <c r="H434" s="5" t="s">
        <v>6593</v>
      </c>
    </row>
    <row r="435" spans="1:8" ht="90" x14ac:dyDescent="0.25">
      <c r="A435" s="5">
        <v>434</v>
      </c>
      <c r="B435" s="5" t="s">
        <v>2153</v>
      </c>
      <c r="C435" s="5" t="s">
        <v>2338</v>
      </c>
      <c r="D435" s="5">
        <v>2021</v>
      </c>
      <c r="E435" s="5" t="s">
        <v>2155</v>
      </c>
      <c r="F435" s="5" t="s">
        <v>2339</v>
      </c>
      <c r="G435" s="5" t="s">
        <v>2340</v>
      </c>
      <c r="H435" s="5" t="s">
        <v>6591</v>
      </c>
    </row>
    <row r="436" spans="1:8" ht="90" x14ac:dyDescent="0.25">
      <c r="A436" s="5">
        <v>435</v>
      </c>
      <c r="B436" s="5" t="s">
        <v>2341</v>
      </c>
      <c r="C436" s="5" t="s">
        <v>2342</v>
      </c>
      <c r="D436" s="5">
        <v>2021</v>
      </c>
      <c r="E436" s="5" t="s">
        <v>2173</v>
      </c>
      <c r="F436" s="5" t="s">
        <v>2343</v>
      </c>
      <c r="G436" s="5" t="s">
        <v>2344</v>
      </c>
      <c r="H436" s="5" t="s">
        <v>6594</v>
      </c>
    </row>
    <row r="437" spans="1:8" ht="165" x14ac:dyDescent="0.25">
      <c r="A437" s="5">
        <v>436</v>
      </c>
      <c r="B437" s="5" t="s">
        <v>2345</v>
      </c>
      <c r="C437" s="5" t="s">
        <v>176</v>
      </c>
      <c r="D437" s="5">
        <v>2021</v>
      </c>
      <c r="E437" s="5" t="s">
        <v>860</v>
      </c>
      <c r="F437" s="5" t="s">
        <v>2346</v>
      </c>
      <c r="G437" s="5" t="s">
        <v>2347</v>
      </c>
      <c r="H437" s="5" t="s">
        <v>6593</v>
      </c>
    </row>
    <row r="438" spans="1:8" ht="75" x14ac:dyDescent="0.25">
      <c r="A438" s="5">
        <v>437</v>
      </c>
      <c r="B438" s="5" t="s">
        <v>2348</v>
      </c>
      <c r="C438" s="5" t="s">
        <v>2349</v>
      </c>
      <c r="D438" s="5">
        <v>2021</v>
      </c>
      <c r="E438" s="5" t="s">
        <v>2350</v>
      </c>
      <c r="F438" s="5" t="s">
        <v>2351</v>
      </c>
      <c r="G438" s="5" t="s">
        <v>2352</v>
      </c>
      <c r="H438" s="5" t="s">
        <v>6594</v>
      </c>
    </row>
    <row r="439" spans="1:8" ht="90" x14ac:dyDescent="0.25">
      <c r="A439" s="5">
        <v>438</v>
      </c>
      <c r="B439" s="5" t="s">
        <v>2353</v>
      </c>
      <c r="C439" s="5" t="s">
        <v>2354</v>
      </c>
      <c r="D439" s="5">
        <v>2021</v>
      </c>
      <c r="E439" s="5" t="s">
        <v>2355</v>
      </c>
      <c r="F439" s="5" t="s">
        <v>2356</v>
      </c>
      <c r="G439" s="5" t="s">
        <v>2357</v>
      </c>
      <c r="H439" s="5" t="s">
        <v>6596</v>
      </c>
    </row>
    <row r="440" spans="1:8" ht="90" x14ac:dyDescent="0.25">
      <c r="A440" s="5">
        <v>439</v>
      </c>
      <c r="B440" s="5" t="s">
        <v>2358</v>
      </c>
      <c r="C440" s="5" t="s">
        <v>2359</v>
      </c>
      <c r="D440" s="5">
        <v>2021</v>
      </c>
      <c r="E440" s="5" t="s">
        <v>2360</v>
      </c>
      <c r="F440" s="5" t="s">
        <v>2361</v>
      </c>
      <c r="G440" s="5" t="s">
        <v>2362</v>
      </c>
      <c r="H440" s="5" t="s">
        <v>6591</v>
      </c>
    </row>
    <row r="441" spans="1:8" ht="150" x14ac:dyDescent="0.25">
      <c r="A441" s="5">
        <v>440</v>
      </c>
      <c r="B441" s="5" t="s">
        <v>2363</v>
      </c>
      <c r="C441" s="5" t="s">
        <v>2364</v>
      </c>
      <c r="D441" s="5">
        <v>2021</v>
      </c>
      <c r="E441" s="5" t="s">
        <v>2365</v>
      </c>
      <c r="F441" s="5" t="s">
        <v>2366</v>
      </c>
      <c r="G441" s="5" t="s">
        <v>2367</v>
      </c>
      <c r="H441" s="5" t="s">
        <v>6604</v>
      </c>
    </row>
    <row r="442" spans="1:8" ht="75" x14ac:dyDescent="0.25">
      <c r="A442" s="5">
        <v>441</v>
      </c>
      <c r="B442" s="5" t="s">
        <v>2368</v>
      </c>
      <c r="C442" s="5" t="s">
        <v>2369</v>
      </c>
      <c r="D442" s="5">
        <v>2021</v>
      </c>
      <c r="E442" s="5" t="s">
        <v>2116</v>
      </c>
      <c r="F442" s="5"/>
      <c r="G442" s="5" t="s">
        <v>2370</v>
      </c>
      <c r="H442" s="5" t="s">
        <v>6592</v>
      </c>
    </row>
    <row r="443" spans="1:8" ht="90" x14ac:dyDescent="0.25">
      <c r="A443" s="5">
        <v>442</v>
      </c>
      <c r="B443" s="5" t="s">
        <v>2371</v>
      </c>
      <c r="C443" s="5" t="s">
        <v>2372</v>
      </c>
      <c r="D443" s="5">
        <v>2021</v>
      </c>
      <c r="E443" s="5" t="s">
        <v>439</v>
      </c>
      <c r="F443" s="5" t="s">
        <v>2373</v>
      </c>
      <c r="G443" s="5" t="s">
        <v>2374</v>
      </c>
      <c r="H443" s="5" t="s">
        <v>6594</v>
      </c>
    </row>
    <row r="444" spans="1:8" ht="90" x14ac:dyDescent="0.25">
      <c r="A444" s="5">
        <v>443</v>
      </c>
      <c r="B444" s="5" t="s">
        <v>2375</v>
      </c>
      <c r="C444" s="5" t="s">
        <v>2376</v>
      </c>
      <c r="D444" s="5">
        <v>2021</v>
      </c>
      <c r="E444" s="5" t="s">
        <v>439</v>
      </c>
      <c r="F444" s="5" t="s">
        <v>2377</v>
      </c>
      <c r="G444" s="5" t="s">
        <v>2378</v>
      </c>
      <c r="H444" s="5" t="s">
        <v>6594</v>
      </c>
    </row>
    <row r="445" spans="1:8" ht="60" x14ac:dyDescent="0.25">
      <c r="A445" s="5">
        <v>444</v>
      </c>
      <c r="B445" s="5" t="s">
        <v>2379</v>
      </c>
      <c r="C445" s="5" t="s">
        <v>2380</v>
      </c>
      <c r="D445" s="5">
        <v>2021</v>
      </c>
      <c r="E445" s="5" t="s">
        <v>439</v>
      </c>
      <c r="F445" s="5" t="s">
        <v>2381</v>
      </c>
      <c r="G445" s="5" t="s">
        <v>2382</v>
      </c>
      <c r="H445" s="5" t="s">
        <v>6594</v>
      </c>
    </row>
    <row r="446" spans="1:8" ht="45" x14ac:dyDescent="0.25">
      <c r="A446" s="5">
        <v>445</v>
      </c>
      <c r="B446" s="5" t="s">
        <v>2383</v>
      </c>
      <c r="C446" s="5" t="s">
        <v>497</v>
      </c>
      <c r="D446" s="5">
        <v>2021</v>
      </c>
      <c r="E446" s="5" t="s">
        <v>439</v>
      </c>
      <c r="F446" s="5" t="s">
        <v>2384</v>
      </c>
      <c r="G446" s="5" t="s">
        <v>2385</v>
      </c>
      <c r="H446" s="5" t="s">
        <v>6594</v>
      </c>
    </row>
    <row r="447" spans="1:8" ht="90" x14ac:dyDescent="0.25">
      <c r="A447" s="5">
        <v>446</v>
      </c>
      <c r="B447" s="5" t="s">
        <v>2386</v>
      </c>
      <c r="C447" s="5" t="s">
        <v>2387</v>
      </c>
      <c r="D447" s="5">
        <v>2021</v>
      </c>
      <c r="E447" s="5" t="s">
        <v>439</v>
      </c>
      <c r="F447" s="5" t="s">
        <v>2388</v>
      </c>
      <c r="G447" s="5" t="s">
        <v>2389</v>
      </c>
      <c r="H447" s="5" t="s">
        <v>6594</v>
      </c>
    </row>
    <row r="448" spans="1:8" ht="165" x14ac:dyDescent="0.25">
      <c r="A448" s="5">
        <v>447</v>
      </c>
      <c r="B448" s="5" t="s">
        <v>2390</v>
      </c>
      <c r="C448" s="5" t="s">
        <v>2391</v>
      </c>
      <c r="D448" s="5">
        <v>2021</v>
      </c>
      <c r="E448" s="5" t="s">
        <v>439</v>
      </c>
      <c r="F448" s="5" t="s">
        <v>2392</v>
      </c>
      <c r="G448" s="5" t="s">
        <v>2393</v>
      </c>
      <c r="H448" s="5" t="s">
        <v>6594</v>
      </c>
    </row>
    <row r="449" spans="1:8" ht="75" x14ac:dyDescent="0.25">
      <c r="A449" s="5">
        <v>448</v>
      </c>
      <c r="B449" s="5" t="s">
        <v>2394</v>
      </c>
      <c r="C449" s="5" t="s">
        <v>2395</v>
      </c>
      <c r="D449" s="5">
        <v>2021</v>
      </c>
      <c r="E449" s="5" t="s">
        <v>439</v>
      </c>
      <c r="F449" s="5" t="s">
        <v>2396</v>
      </c>
      <c r="G449" s="5" t="s">
        <v>2397</v>
      </c>
      <c r="H449" s="5" t="s">
        <v>6594</v>
      </c>
    </row>
    <row r="450" spans="1:8" ht="60" x14ac:dyDescent="0.25">
      <c r="A450" s="5">
        <v>449</v>
      </c>
      <c r="B450" s="5" t="s">
        <v>2398</v>
      </c>
      <c r="C450" s="5" t="s">
        <v>2399</v>
      </c>
      <c r="D450" s="5">
        <v>2021</v>
      </c>
      <c r="E450" s="5" t="s">
        <v>439</v>
      </c>
      <c r="F450" s="5" t="s">
        <v>2400</v>
      </c>
      <c r="G450" s="5" t="s">
        <v>2401</v>
      </c>
      <c r="H450" s="5" t="s">
        <v>6594</v>
      </c>
    </row>
    <row r="451" spans="1:8" ht="60" x14ac:dyDescent="0.25">
      <c r="A451" s="5">
        <v>450</v>
      </c>
      <c r="B451" s="5" t="s">
        <v>2402</v>
      </c>
      <c r="C451" s="5" t="s">
        <v>2403</v>
      </c>
      <c r="D451" s="5">
        <v>2021</v>
      </c>
      <c r="E451" s="5" t="s">
        <v>439</v>
      </c>
      <c r="F451" s="5" t="s">
        <v>2404</v>
      </c>
      <c r="G451" s="5" t="s">
        <v>2405</v>
      </c>
      <c r="H451" s="5" t="s">
        <v>6594</v>
      </c>
    </row>
    <row r="452" spans="1:8" ht="60" x14ac:dyDescent="0.25">
      <c r="A452" s="5">
        <v>451</v>
      </c>
      <c r="B452" s="5" t="s">
        <v>2406</v>
      </c>
      <c r="C452" s="5" t="s">
        <v>2407</v>
      </c>
      <c r="D452" s="5">
        <v>2021</v>
      </c>
      <c r="E452" s="5" t="s">
        <v>439</v>
      </c>
      <c r="F452" s="5" t="s">
        <v>2408</v>
      </c>
      <c r="G452" s="5" t="s">
        <v>2409</v>
      </c>
      <c r="H452" s="5" t="s">
        <v>6594</v>
      </c>
    </row>
    <row r="453" spans="1:8" ht="45" x14ac:dyDescent="0.25">
      <c r="A453" s="5">
        <v>452</v>
      </c>
      <c r="B453" s="5" t="s">
        <v>2410</v>
      </c>
      <c r="C453" s="5" t="s">
        <v>2411</v>
      </c>
      <c r="D453" s="5">
        <v>2021</v>
      </c>
      <c r="E453" s="5" t="s">
        <v>439</v>
      </c>
      <c r="F453" s="5" t="s">
        <v>2412</v>
      </c>
      <c r="G453" s="5" t="s">
        <v>2413</v>
      </c>
      <c r="H453" s="5" t="s">
        <v>6594</v>
      </c>
    </row>
    <row r="454" spans="1:8" ht="45" x14ac:dyDescent="0.25">
      <c r="A454" s="5">
        <v>453</v>
      </c>
      <c r="B454" s="5" t="s">
        <v>2414</v>
      </c>
      <c r="C454" s="5" t="s">
        <v>2415</v>
      </c>
      <c r="D454" s="5">
        <v>2021</v>
      </c>
      <c r="E454" s="5" t="s">
        <v>439</v>
      </c>
      <c r="F454" s="5" t="s">
        <v>2416</v>
      </c>
      <c r="G454" s="5" t="s">
        <v>2417</v>
      </c>
      <c r="H454" s="5" t="s">
        <v>6594</v>
      </c>
    </row>
    <row r="455" spans="1:8" ht="120" x14ac:dyDescent="0.25">
      <c r="A455" s="5">
        <v>454</v>
      </c>
      <c r="B455" s="5" t="s">
        <v>2418</v>
      </c>
      <c r="C455" s="5" t="s">
        <v>2419</v>
      </c>
      <c r="D455" s="5">
        <v>2021</v>
      </c>
      <c r="E455" s="5" t="s">
        <v>439</v>
      </c>
      <c r="F455" s="5" t="s">
        <v>2420</v>
      </c>
      <c r="G455" s="5" t="s">
        <v>2421</v>
      </c>
      <c r="H455" s="5" t="s">
        <v>6594</v>
      </c>
    </row>
    <row r="456" spans="1:8" ht="60" x14ac:dyDescent="0.25">
      <c r="A456" s="5">
        <v>455</v>
      </c>
      <c r="B456" s="5" t="s">
        <v>2422</v>
      </c>
      <c r="C456" s="5" t="s">
        <v>2423</v>
      </c>
      <c r="D456" s="5">
        <v>2021</v>
      </c>
      <c r="E456" s="5" t="s">
        <v>439</v>
      </c>
      <c r="F456" s="5" t="s">
        <v>2424</v>
      </c>
      <c r="G456" s="5" t="s">
        <v>2425</v>
      </c>
      <c r="H456" s="5" t="s">
        <v>6594</v>
      </c>
    </row>
    <row r="457" spans="1:8" ht="105" x14ac:dyDescent="0.25">
      <c r="A457" s="5">
        <v>456</v>
      </c>
      <c r="B457" s="5" t="s">
        <v>2426</v>
      </c>
      <c r="C457" s="5" t="s">
        <v>2427</v>
      </c>
      <c r="D457" s="5">
        <v>2021</v>
      </c>
      <c r="E457" s="5" t="s">
        <v>439</v>
      </c>
      <c r="F457" s="5" t="s">
        <v>2428</v>
      </c>
      <c r="G457" s="5" t="s">
        <v>2429</v>
      </c>
      <c r="H457" s="5" t="s">
        <v>6594</v>
      </c>
    </row>
    <row r="458" spans="1:8" ht="75" x14ac:dyDescent="0.25">
      <c r="A458" s="5">
        <v>457</v>
      </c>
      <c r="B458" s="5" t="s">
        <v>2430</v>
      </c>
      <c r="C458" s="5" t="s">
        <v>2431</v>
      </c>
      <c r="D458" s="5">
        <v>2021</v>
      </c>
      <c r="E458" s="5" t="s">
        <v>439</v>
      </c>
      <c r="F458" s="5" t="s">
        <v>2432</v>
      </c>
      <c r="G458" s="5" t="s">
        <v>2433</v>
      </c>
      <c r="H458" s="5" t="s">
        <v>6594</v>
      </c>
    </row>
    <row r="459" spans="1:8" ht="90" x14ac:dyDescent="0.25">
      <c r="A459" s="5">
        <v>458</v>
      </c>
      <c r="B459" s="5" t="s">
        <v>2434</v>
      </c>
      <c r="C459" s="5" t="s">
        <v>2435</v>
      </c>
      <c r="D459" s="5">
        <v>2021</v>
      </c>
      <c r="E459" s="5" t="s">
        <v>439</v>
      </c>
      <c r="F459" s="5" t="s">
        <v>2436</v>
      </c>
      <c r="G459" s="5" t="s">
        <v>2437</v>
      </c>
      <c r="H459" s="5" t="s">
        <v>6594</v>
      </c>
    </row>
    <row r="460" spans="1:8" ht="60" x14ac:dyDescent="0.25">
      <c r="A460" s="5">
        <v>459</v>
      </c>
      <c r="B460" s="5" t="s">
        <v>2438</v>
      </c>
      <c r="C460" s="5" t="s">
        <v>2439</v>
      </c>
      <c r="D460" s="5">
        <v>2021</v>
      </c>
      <c r="E460" s="5" t="s">
        <v>439</v>
      </c>
      <c r="F460" s="5" t="s">
        <v>2440</v>
      </c>
      <c r="G460" s="5" t="s">
        <v>2441</v>
      </c>
      <c r="H460" s="5" t="s">
        <v>6594</v>
      </c>
    </row>
    <row r="461" spans="1:8" ht="60" x14ac:dyDescent="0.25">
      <c r="A461" s="5">
        <v>460</v>
      </c>
      <c r="B461" s="5" t="s">
        <v>2442</v>
      </c>
      <c r="C461" s="5" t="s">
        <v>2443</v>
      </c>
      <c r="D461" s="5">
        <v>2021</v>
      </c>
      <c r="E461" s="5" t="s">
        <v>439</v>
      </c>
      <c r="F461" s="5" t="s">
        <v>2444</v>
      </c>
      <c r="G461" s="5" t="s">
        <v>2445</v>
      </c>
      <c r="H461" s="5" t="s">
        <v>6594</v>
      </c>
    </row>
    <row r="462" spans="1:8" ht="60" x14ac:dyDescent="0.25">
      <c r="A462" s="5">
        <v>461</v>
      </c>
      <c r="B462" s="5" t="s">
        <v>2446</v>
      </c>
      <c r="C462" s="5" t="s">
        <v>2447</v>
      </c>
      <c r="D462" s="5">
        <v>2021</v>
      </c>
      <c r="E462" s="5" t="s">
        <v>439</v>
      </c>
      <c r="F462" s="5" t="s">
        <v>2448</v>
      </c>
      <c r="G462" s="5" t="s">
        <v>2449</v>
      </c>
      <c r="H462" s="5" t="s">
        <v>6594</v>
      </c>
    </row>
    <row r="463" spans="1:8" ht="120" x14ac:dyDescent="0.25">
      <c r="A463" s="5">
        <v>462</v>
      </c>
      <c r="B463" s="5" t="s">
        <v>2450</v>
      </c>
      <c r="C463" s="5" t="s">
        <v>2451</v>
      </c>
      <c r="D463" s="5">
        <v>2021</v>
      </c>
      <c r="E463" s="5" t="s">
        <v>439</v>
      </c>
      <c r="F463" s="5" t="s">
        <v>2452</v>
      </c>
      <c r="G463" s="5" t="s">
        <v>2453</v>
      </c>
      <c r="H463" s="5" t="s">
        <v>6594</v>
      </c>
    </row>
    <row r="464" spans="1:8" ht="60" x14ac:dyDescent="0.25">
      <c r="A464" s="5">
        <v>463</v>
      </c>
      <c r="B464" s="5" t="s">
        <v>2454</v>
      </c>
      <c r="C464" s="5" t="s">
        <v>2455</v>
      </c>
      <c r="D464" s="5">
        <v>2021</v>
      </c>
      <c r="E464" s="5" t="s">
        <v>439</v>
      </c>
      <c r="F464" s="5" t="s">
        <v>2456</v>
      </c>
      <c r="G464" s="5" t="s">
        <v>2382</v>
      </c>
      <c r="H464" s="5" t="s">
        <v>6594</v>
      </c>
    </row>
    <row r="465" spans="1:8" ht="105" x14ac:dyDescent="0.25">
      <c r="A465" s="5">
        <v>464</v>
      </c>
      <c r="B465" s="5" t="s">
        <v>2457</v>
      </c>
      <c r="C465" s="5" t="s">
        <v>2458</v>
      </c>
      <c r="D465" s="5">
        <v>2021</v>
      </c>
      <c r="E465" s="5" t="s">
        <v>439</v>
      </c>
      <c r="F465" s="5" t="s">
        <v>2459</v>
      </c>
      <c r="G465" s="5" t="s">
        <v>2460</v>
      </c>
      <c r="H465" s="5" t="s">
        <v>6594</v>
      </c>
    </row>
    <row r="466" spans="1:8" ht="60" x14ac:dyDescent="0.25">
      <c r="A466" s="5">
        <v>465</v>
      </c>
      <c r="B466" s="5" t="s">
        <v>2461</v>
      </c>
      <c r="C466" s="5" t="s">
        <v>2462</v>
      </c>
      <c r="D466" s="5">
        <v>2021</v>
      </c>
      <c r="E466" s="5" t="s">
        <v>439</v>
      </c>
      <c r="F466" s="5" t="s">
        <v>2463</v>
      </c>
      <c r="G466" s="5" t="s">
        <v>2464</v>
      </c>
      <c r="H466" s="5" t="s">
        <v>6594</v>
      </c>
    </row>
    <row r="467" spans="1:8" ht="60" x14ac:dyDescent="0.25">
      <c r="A467" s="5">
        <v>466</v>
      </c>
      <c r="B467" s="5" t="s">
        <v>2465</v>
      </c>
      <c r="C467" s="5" t="s">
        <v>2466</v>
      </c>
      <c r="D467" s="5">
        <v>2021</v>
      </c>
      <c r="E467" s="5" t="s">
        <v>439</v>
      </c>
      <c r="F467" s="5" t="s">
        <v>2467</v>
      </c>
      <c r="G467" s="5" t="s">
        <v>2382</v>
      </c>
      <c r="H467" s="5" t="s">
        <v>6594</v>
      </c>
    </row>
    <row r="468" spans="1:8" ht="75" x14ac:dyDescent="0.25">
      <c r="A468" s="5">
        <v>467</v>
      </c>
      <c r="B468" s="5" t="s">
        <v>2468</v>
      </c>
      <c r="C468" s="5" t="s">
        <v>2469</v>
      </c>
      <c r="D468" s="5">
        <v>2021</v>
      </c>
      <c r="E468" s="5" t="s">
        <v>439</v>
      </c>
      <c r="F468" s="5" t="s">
        <v>2470</v>
      </c>
      <c r="G468" s="5" t="s">
        <v>2471</v>
      </c>
      <c r="H468" s="5" t="s">
        <v>6596</v>
      </c>
    </row>
    <row r="469" spans="1:8" ht="90" x14ac:dyDescent="0.25">
      <c r="A469" s="5">
        <v>468</v>
      </c>
      <c r="B469" s="5" t="s">
        <v>2472</v>
      </c>
      <c r="C469" s="5" t="s">
        <v>2473</v>
      </c>
      <c r="D469" s="5">
        <v>2021</v>
      </c>
      <c r="E469" s="5" t="s">
        <v>439</v>
      </c>
      <c r="F469" s="5" t="s">
        <v>2474</v>
      </c>
      <c r="G469" s="5" t="s">
        <v>2475</v>
      </c>
      <c r="H469" s="5" t="s">
        <v>6594</v>
      </c>
    </row>
    <row r="470" spans="1:8" ht="75" x14ac:dyDescent="0.25">
      <c r="A470" s="5">
        <v>469</v>
      </c>
      <c r="B470" s="5" t="s">
        <v>2476</v>
      </c>
      <c r="C470" s="5" t="s">
        <v>2477</v>
      </c>
      <c r="D470" s="5">
        <v>2021</v>
      </c>
      <c r="E470" s="5" t="s">
        <v>439</v>
      </c>
      <c r="F470" s="5" t="s">
        <v>2478</v>
      </c>
      <c r="G470" s="5" t="s">
        <v>2479</v>
      </c>
      <c r="H470" s="5" t="s">
        <v>6594</v>
      </c>
    </row>
    <row r="471" spans="1:8" ht="75" x14ac:dyDescent="0.25">
      <c r="A471" s="5">
        <v>470</v>
      </c>
      <c r="B471" s="5" t="s">
        <v>2480</v>
      </c>
      <c r="C471" s="5" t="s">
        <v>2481</v>
      </c>
      <c r="D471" s="5">
        <v>2021</v>
      </c>
      <c r="E471" s="5" t="s">
        <v>439</v>
      </c>
      <c r="F471" s="5" t="s">
        <v>2482</v>
      </c>
      <c r="G471" s="5" t="s">
        <v>2483</v>
      </c>
      <c r="H471" s="5" t="s">
        <v>6594</v>
      </c>
    </row>
    <row r="472" spans="1:8" ht="45" x14ac:dyDescent="0.25">
      <c r="A472" s="5">
        <v>471</v>
      </c>
      <c r="B472" s="5" t="s">
        <v>2484</v>
      </c>
      <c r="C472" s="5" t="s">
        <v>2485</v>
      </c>
      <c r="D472" s="5">
        <v>2021</v>
      </c>
      <c r="E472" s="5" t="s">
        <v>439</v>
      </c>
      <c r="F472" s="5" t="s">
        <v>2486</v>
      </c>
      <c r="G472" s="5" t="s">
        <v>2487</v>
      </c>
      <c r="H472" s="5" t="s">
        <v>6594</v>
      </c>
    </row>
    <row r="473" spans="1:8" ht="105" x14ac:dyDescent="0.25">
      <c r="A473" s="5">
        <v>472</v>
      </c>
      <c r="B473" s="5" t="s">
        <v>2488</v>
      </c>
      <c r="C473" s="5" t="s">
        <v>2489</v>
      </c>
      <c r="D473" s="5">
        <v>2021</v>
      </c>
      <c r="E473" s="5" t="s">
        <v>2490</v>
      </c>
      <c r="F473" s="5" t="s">
        <v>2491</v>
      </c>
      <c r="G473" s="5" t="s">
        <v>2492</v>
      </c>
      <c r="H473" s="5" t="s">
        <v>6593</v>
      </c>
    </row>
    <row r="474" spans="1:8" ht="75" x14ac:dyDescent="0.25">
      <c r="A474" s="5">
        <v>473</v>
      </c>
      <c r="B474" s="5" t="s">
        <v>2493</v>
      </c>
      <c r="C474" s="5" t="s">
        <v>2494</v>
      </c>
      <c r="D474" s="5">
        <v>2021</v>
      </c>
      <c r="E474" s="5" t="s">
        <v>2490</v>
      </c>
      <c r="F474" s="5" t="s">
        <v>2495</v>
      </c>
      <c r="G474" s="5" t="s">
        <v>2496</v>
      </c>
      <c r="H474" s="5" t="s">
        <v>6593</v>
      </c>
    </row>
    <row r="475" spans="1:8" ht="60" x14ac:dyDescent="0.25">
      <c r="A475" s="5">
        <v>474</v>
      </c>
      <c r="B475" s="5" t="s">
        <v>2497</v>
      </c>
      <c r="C475" s="5" t="s">
        <v>2498</v>
      </c>
      <c r="D475" s="5">
        <v>2021</v>
      </c>
      <c r="E475" s="5" t="s">
        <v>2499</v>
      </c>
      <c r="F475" s="5" t="s">
        <v>2500</v>
      </c>
      <c r="G475" s="5" t="s">
        <v>2501</v>
      </c>
      <c r="H475" s="5" t="s">
        <v>6591</v>
      </c>
    </row>
    <row r="476" spans="1:8" ht="409.5" x14ac:dyDescent="0.25">
      <c r="A476" s="5">
        <v>475</v>
      </c>
      <c r="B476" s="5" t="s">
        <v>2502</v>
      </c>
      <c r="C476" s="5" t="s">
        <v>2503</v>
      </c>
      <c r="D476" s="5">
        <v>2021</v>
      </c>
      <c r="E476" s="5" t="s">
        <v>2504</v>
      </c>
      <c r="F476" s="5" t="s">
        <v>2505</v>
      </c>
      <c r="G476" s="5"/>
      <c r="H476" s="5" t="s">
        <v>6590</v>
      </c>
    </row>
    <row r="477" spans="1:8" ht="90" x14ac:dyDescent="0.25">
      <c r="A477" s="5">
        <v>476</v>
      </c>
      <c r="B477" s="5" t="s">
        <v>2506</v>
      </c>
      <c r="C477" s="5" t="s">
        <v>189</v>
      </c>
      <c r="D477" s="5">
        <v>2021</v>
      </c>
      <c r="E477" s="5" t="s">
        <v>2507</v>
      </c>
      <c r="F477" s="5" t="s">
        <v>2508</v>
      </c>
      <c r="G477" s="5" t="s">
        <v>2509</v>
      </c>
      <c r="H477" s="5" t="s">
        <v>6590</v>
      </c>
    </row>
    <row r="478" spans="1:8" ht="105" x14ac:dyDescent="0.25">
      <c r="A478" s="5">
        <v>477</v>
      </c>
      <c r="B478" s="5" t="s">
        <v>2510</v>
      </c>
      <c r="C478" s="5" t="s">
        <v>2511</v>
      </c>
      <c r="D478" s="5">
        <v>2021</v>
      </c>
      <c r="E478" s="5" t="s">
        <v>2512</v>
      </c>
      <c r="F478" s="5" t="s">
        <v>2513</v>
      </c>
      <c r="G478" s="5" t="s">
        <v>2514</v>
      </c>
      <c r="H478" s="5" t="s">
        <v>6591</v>
      </c>
    </row>
    <row r="479" spans="1:8" ht="75" x14ac:dyDescent="0.25">
      <c r="A479" s="5">
        <v>478</v>
      </c>
      <c r="B479" s="5" t="s">
        <v>2515</v>
      </c>
      <c r="C479" s="5" t="s">
        <v>2516</v>
      </c>
      <c r="D479" s="5">
        <v>2021</v>
      </c>
      <c r="E479" s="5" t="s">
        <v>0</v>
      </c>
      <c r="F479" s="5" t="s">
        <v>2517</v>
      </c>
      <c r="G479" s="5" t="s">
        <v>2518</v>
      </c>
      <c r="H479" s="5" t="s">
        <v>6598</v>
      </c>
    </row>
    <row r="480" spans="1:8" ht="90" x14ac:dyDescent="0.25">
      <c r="A480" s="5">
        <v>479</v>
      </c>
      <c r="B480" s="5" t="s">
        <v>2519</v>
      </c>
      <c r="C480" s="5" t="s">
        <v>2520</v>
      </c>
      <c r="D480" s="5">
        <v>2021</v>
      </c>
      <c r="E480" s="5" t="s">
        <v>2521</v>
      </c>
      <c r="F480" s="5" t="s">
        <v>2522</v>
      </c>
      <c r="G480" s="5" t="s">
        <v>2523</v>
      </c>
      <c r="H480" s="5" t="s">
        <v>6591</v>
      </c>
    </row>
    <row r="481" spans="1:8" ht="75" x14ac:dyDescent="0.25">
      <c r="A481" s="5">
        <v>480</v>
      </c>
      <c r="B481" s="5" t="s">
        <v>2524</v>
      </c>
      <c r="C481" s="5" t="s">
        <v>2525</v>
      </c>
      <c r="D481" s="5">
        <v>2021</v>
      </c>
      <c r="E481" s="5" t="s">
        <v>2526</v>
      </c>
      <c r="F481" s="5" t="s">
        <v>2527</v>
      </c>
      <c r="G481" s="5" t="s">
        <v>2528</v>
      </c>
      <c r="H481" s="5" t="s">
        <v>6591</v>
      </c>
    </row>
    <row r="482" spans="1:8" ht="105" x14ac:dyDescent="0.25">
      <c r="A482" s="5">
        <v>481</v>
      </c>
      <c r="B482" s="5" t="s">
        <v>2529</v>
      </c>
      <c r="C482" s="5" t="s">
        <v>2530</v>
      </c>
      <c r="D482" s="5">
        <v>2021</v>
      </c>
      <c r="E482" s="5" t="s">
        <v>2526</v>
      </c>
      <c r="F482" s="5" t="s">
        <v>2531</v>
      </c>
      <c r="G482" s="5" t="s">
        <v>2532</v>
      </c>
      <c r="H482" s="5" t="s">
        <v>6591</v>
      </c>
    </row>
    <row r="483" spans="1:8" ht="60" x14ac:dyDescent="0.25">
      <c r="A483" s="5">
        <v>482</v>
      </c>
      <c r="B483" s="5" t="s">
        <v>2533</v>
      </c>
      <c r="C483" s="5" t="s">
        <v>2534</v>
      </c>
      <c r="D483" s="5">
        <v>2021</v>
      </c>
      <c r="E483" s="5" t="s">
        <v>1209</v>
      </c>
      <c r="F483" s="5"/>
      <c r="G483" s="5" t="s">
        <v>2535</v>
      </c>
      <c r="H483" s="5" t="s">
        <v>6590</v>
      </c>
    </row>
    <row r="484" spans="1:8" ht="75" x14ac:dyDescent="0.25">
      <c r="A484" s="5">
        <v>483</v>
      </c>
      <c r="B484" s="5" t="s">
        <v>2536</v>
      </c>
      <c r="C484" s="5" t="s">
        <v>2537</v>
      </c>
      <c r="D484" s="5">
        <v>2021</v>
      </c>
      <c r="E484" s="5" t="s">
        <v>771</v>
      </c>
      <c r="F484" s="5" t="s">
        <v>2538</v>
      </c>
      <c r="G484" s="5" t="s">
        <v>2539</v>
      </c>
      <c r="H484" s="5" t="s">
        <v>6593</v>
      </c>
    </row>
    <row r="485" spans="1:8" ht="90" x14ac:dyDescent="0.25">
      <c r="A485" s="5">
        <v>484</v>
      </c>
      <c r="B485" s="5" t="s">
        <v>2540</v>
      </c>
      <c r="C485" s="5" t="s">
        <v>224</v>
      </c>
      <c r="D485" s="5">
        <v>2021</v>
      </c>
      <c r="E485" s="5" t="s">
        <v>225</v>
      </c>
      <c r="F485" s="5" t="s">
        <v>2541</v>
      </c>
      <c r="G485" s="5" t="s">
        <v>2542</v>
      </c>
      <c r="H485" s="5" t="s">
        <v>6593</v>
      </c>
    </row>
    <row r="486" spans="1:8" ht="45" x14ac:dyDescent="0.25">
      <c r="A486" s="5">
        <v>485</v>
      </c>
      <c r="B486" s="5" t="s">
        <v>2543</v>
      </c>
      <c r="C486" s="5" t="s">
        <v>2544</v>
      </c>
      <c r="D486" s="5">
        <v>2021</v>
      </c>
      <c r="E486" s="5" t="s">
        <v>1725</v>
      </c>
      <c r="F486" s="5" t="s">
        <v>2545</v>
      </c>
      <c r="G486" s="5" t="s">
        <v>1727</v>
      </c>
      <c r="H486" s="5" t="s">
        <v>6593</v>
      </c>
    </row>
    <row r="487" spans="1:8" ht="75" x14ac:dyDescent="0.25">
      <c r="A487" s="5">
        <v>486</v>
      </c>
      <c r="B487" s="5" t="s">
        <v>2546</v>
      </c>
      <c r="C487" s="5" t="s">
        <v>179</v>
      </c>
      <c r="D487" s="5">
        <v>2021</v>
      </c>
      <c r="E487" s="5" t="s">
        <v>2279</v>
      </c>
      <c r="F487" s="5" t="s">
        <v>2547</v>
      </c>
      <c r="G487" s="5" t="s">
        <v>2548</v>
      </c>
      <c r="H487" s="5" t="s">
        <v>6593</v>
      </c>
    </row>
    <row r="488" spans="1:8" ht="90" x14ac:dyDescent="0.25">
      <c r="A488" s="5">
        <v>487</v>
      </c>
      <c r="B488" s="5" t="s">
        <v>2549</v>
      </c>
      <c r="C488" s="5" t="s">
        <v>2550</v>
      </c>
      <c r="D488" s="5">
        <v>2021</v>
      </c>
      <c r="E488" s="5" t="s">
        <v>2551</v>
      </c>
      <c r="F488" s="5" t="s">
        <v>2552</v>
      </c>
      <c r="G488" s="5" t="s">
        <v>2553</v>
      </c>
      <c r="H488" s="5" t="s">
        <v>6590</v>
      </c>
    </row>
    <row r="489" spans="1:8" ht="90" x14ac:dyDescent="0.25">
      <c r="A489" s="5">
        <v>488</v>
      </c>
      <c r="B489" s="5" t="s">
        <v>2554</v>
      </c>
      <c r="C489" s="5" t="s">
        <v>2555</v>
      </c>
      <c r="D489" s="5">
        <v>2021</v>
      </c>
      <c r="E489" s="5" t="s">
        <v>2490</v>
      </c>
      <c r="F489" s="5" t="s">
        <v>2556</v>
      </c>
      <c r="G489" s="5" t="s">
        <v>2557</v>
      </c>
      <c r="H489" s="5" t="s">
        <v>6590</v>
      </c>
    </row>
    <row r="490" spans="1:8" ht="195" x14ac:dyDescent="0.25">
      <c r="A490" s="5">
        <v>489</v>
      </c>
      <c r="B490" s="5" t="s">
        <v>2558</v>
      </c>
      <c r="C490" s="5" t="s">
        <v>2559</v>
      </c>
      <c r="D490" s="5">
        <v>2021</v>
      </c>
      <c r="E490" s="5" t="s">
        <v>2560</v>
      </c>
      <c r="F490" s="5" t="s">
        <v>2561</v>
      </c>
      <c r="G490" s="5" t="s">
        <v>2562</v>
      </c>
      <c r="H490" s="5" t="s">
        <v>6592</v>
      </c>
    </row>
    <row r="491" spans="1:8" ht="105" x14ac:dyDescent="0.25">
      <c r="A491" s="5">
        <v>490</v>
      </c>
      <c r="B491" s="5" t="s">
        <v>2563</v>
      </c>
      <c r="C491" s="5" t="s">
        <v>2564</v>
      </c>
      <c r="D491" s="5">
        <v>2021</v>
      </c>
      <c r="E491" s="5" t="s">
        <v>726</v>
      </c>
      <c r="F491" s="5" t="s">
        <v>2565</v>
      </c>
      <c r="G491" s="5" t="s">
        <v>2566</v>
      </c>
      <c r="H491" s="5" t="s">
        <v>6593</v>
      </c>
    </row>
    <row r="492" spans="1:8" ht="120" x14ac:dyDescent="0.25">
      <c r="A492" s="5">
        <v>491</v>
      </c>
      <c r="B492" s="5" t="s">
        <v>2567</v>
      </c>
      <c r="C492" s="5" t="s">
        <v>2568</v>
      </c>
      <c r="D492" s="5">
        <v>2021</v>
      </c>
      <c r="E492" s="5" t="s">
        <v>726</v>
      </c>
      <c r="F492" s="5" t="s">
        <v>2569</v>
      </c>
      <c r="G492" s="5" t="s">
        <v>2570</v>
      </c>
      <c r="H492" s="5" t="s">
        <v>6593</v>
      </c>
    </row>
    <row r="493" spans="1:8" ht="409.5" x14ac:dyDescent="0.25">
      <c r="A493" s="5">
        <v>492</v>
      </c>
      <c r="B493" s="5" t="s">
        <v>2571</v>
      </c>
      <c r="C493" s="5" t="s">
        <v>226</v>
      </c>
      <c r="D493" s="5">
        <v>2021</v>
      </c>
      <c r="E493" s="5" t="s">
        <v>227</v>
      </c>
      <c r="F493" s="5" t="s">
        <v>2572</v>
      </c>
      <c r="G493" s="5" t="s">
        <v>2573</v>
      </c>
      <c r="H493" s="5" t="s">
        <v>6590</v>
      </c>
    </row>
    <row r="494" spans="1:8" ht="90" x14ac:dyDescent="0.25">
      <c r="A494" s="5">
        <v>493</v>
      </c>
      <c r="B494" s="5" t="s">
        <v>2574</v>
      </c>
      <c r="C494" s="5" t="s">
        <v>2575</v>
      </c>
      <c r="D494" s="5">
        <v>2021</v>
      </c>
      <c r="E494" s="5" t="s">
        <v>1001</v>
      </c>
      <c r="F494" s="5" t="s">
        <v>2576</v>
      </c>
      <c r="G494" s="5" t="s">
        <v>2577</v>
      </c>
      <c r="H494" s="5" t="s">
        <v>6591</v>
      </c>
    </row>
    <row r="495" spans="1:8" ht="405" x14ac:dyDescent="0.25">
      <c r="A495" s="5">
        <v>494</v>
      </c>
      <c r="B495" s="5" t="s">
        <v>2578</v>
      </c>
      <c r="C495" s="5" t="s">
        <v>2579</v>
      </c>
      <c r="D495" s="5">
        <v>2021</v>
      </c>
      <c r="E495" s="5" t="s">
        <v>229</v>
      </c>
      <c r="F495" s="5" t="s">
        <v>2580</v>
      </c>
      <c r="G495" s="5" t="s">
        <v>2581</v>
      </c>
      <c r="H495" s="5" t="s">
        <v>6598</v>
      </c>
    </row>
    <row r="496" spans="1:8" ht="120" x14ac:dyDescent="0.25">
      <c r="A496" s="5">
        <v>495</v>
      </c>
      <c r="B496" s="5" t="s">
        <v>2582</v>
      </c>
      <c r="C496" s="5" t="s">
        <v>2583</v>
      </c>
      <c r="D496" s="5">
        <v>2021</v>
      </c>
      <c r="E496" s="5" t="s">
        <v>2584</v>
      </c>
      <c r="F496" s="5" t="s">
        <v>2585</v>
      </c>
      <c r="G496" s="5" t="s">
        <v>2586</v>
      </c>
      <c r="H496" s="5" t="s">
        <v>6590</v>
      </c>
    </row>
    <row r="497" spans="1:8" ht="60" x14ac:dyDescent="0.25">
      <c r="A497" s="5">
        <v>496</v>
      </c>
      <c r="B497" s="5" t="s">
        <v>2587</v>
      </c>
      <c r="C497" s="5" t="s">
        <v>2588</v>
      </c>
      <c r="D497" s="5">
        <v>2021</v>
      </c>
      <c r="E497" s="5" t="s">
        <v>2589</v>
      </c>
      <c r="F497" s="5" t="s">
        <v>2590</v>
      </c>
      <c r="G497" s="5" t="s">
        <v>2591</v>
      </c>
      <c r="H497" s="5" t="s">
        <v>6599</v>
      </c>
    </row>
    <row r="498" spans="1:8" ht="255" x14ac:dyDescent="0.25">
      <c r="A498" s="5">
        <v>497</v>
      </c>
      <c r="B498" s="5" t="s">
        <v>2592</v>
      </c>
      <c r="C498" s="5" t="s">
        <v>155</v>
      </c>
      <c r="D498" s="5">
        <v>2021</v>
      </c>
      <c r="E498" s="5" t="s">
        <v>2316</v>
      </c>
      <c r="F498" s="5" t="s">
        <v>2593</v>
      </c>
      <c r="G498" s="5" t="s">
        <v>2594</v>
      </c>
      <c r="H498" s="5" t="s">
        <v>6590</v>
      </c>
    </row>
    <row r="499" spans="1:8" ht="75" x14ac:dyDescent="0.25">
      <c r="A499" s="5">
        <v>498</v>
      </c>
      <c r="B499" s="5" t="s">
        <v>2595</v>
      </c>
      <c r="C499" s="5" t="s">
        <v>143</v>
      </c>
      <c r="D499" s="5">
        <v>2021</v>
      </c>
      <c r="E499" s="5" t="s">
        <v>238</v>
      </c>
      <c r="F499" s="5" t="s">
        <v>2596</v>
      </c>
      <c r="G499" s="5" t="s">
        <v>2597</v>
      </c>
      <c r="H499" s="5" t="s">
        <v>6593</v>
      </c>
    </row>
    <row r="500" spans="1:8" ht="75" x14ac:dyDescent="0.25">
      <c r="A500" s="5">
        <v>499</v>
      </c>
      <c r="B500" s="5" t="s">
        <v>2598</v>
      </c>
      <c r="C500" s="5" t="s">
        <v>2599</v>
      </c>
      <c r="D500" s="5">
        <v>2021</v>
      </c>
      <c r="E500" s="5" t="s">
        <v>2600</v>
      </c>
      <c r="F500" s="5" t="s">
        <v>2601</v>
      </c>
      <c r="G500" s="5" t="s">
        <v>2602</v>
      </c>
      <c r="H500" s="5" t="s">
        <v>6590</v>
      </c>
    </row>
    <row r="501" spans="1:8" ht="45" x14ac:dyDescent="0.25">
      <c r="A501" s="5">
        <v>500</v>
      </c>
      <c r="B501" s="5" t="s">
        <v>2603</v>
      </c>
      <c r="C501" s="5" t="s">
        <v>2604</v>
      </c>
      <c r="D501" s="5">
        <v>2021</v>
      </c>
      <c r="E501" s="5" t="s">
        <v>465</v>
      </c>
      <c r="F501" s="5" t="s">
        <v>2605</v>
      </c>
      <c r="G501" s="5" t="s">
        <v>2606</v>
      </c>
      <c r="H501" s="5" t="s">
        <v>6592</v>
      </c>
    </row>
    <row r="502" spans="1:8" ht="75" x14ac:dyDescent="0.25">
      <c r="A502" s="5">
        <v>501</v>
      </c>
      <c r="B502" s="5" t="s">
        <v>2607</v>
      </c>
      <c r="C502" s="5" t="s">
        <v>2608</v>
      </c>
      <c r="D502" s="5">
        <v>2021</v>
      </c>
      <c r="E502" s="5" t="s">
        <v>2609</v>
      </c>
      <c r="F502" s="5" t="s">
        <v>2610</v>
      </c>
      <c r="G502" s="5" t="s">
        <v>2611</v>
      </c>
      <c r="H502" s="5" t="s">
        <v>6594</v>
      </c>
    </row>
    <row r="503" spans="1:8" ht="75" x14ac:dyDescent="0.25">
      <c r="A503" s="5">
        <v>502</v>
      </c>
      <c r="B503" s="5" t="s">
        <v>2612</v>
      </c>
      <c r="C503" s="5" t="s">
        <v>2613</v>
      </c>
      <c r="D503" s="5">
        <v>2021</v>
      </c>
      <c r="E503" s="5" t="s">
        <v>1102</v>
      </c>
      <c r="F503" s="5"/>
      <c r="G503" s="5" t="s">
        <v>2614</v>
      </c>
      <c r="H503" s="5" t="s">
        <v>6596</v>
      </c>
    </row>
    <row r="504" spans="1:8" ht="60" x14ac:dyDescent="0.25">
      <c r="A504" s="5">
        <v>503</v>
      </c>
      <c r="B504" s="5" t="s">
        <v>2615</v>
      </c>
      <c r="C504" s="5" t="s">
        <v>2616</v>
      </c>
      <c r="D504" s="5">
        <v>2021</v>
      </c>
      <c r="E504" s="5" t="s">
        <v>1679</v>
      </c>
      <c r="F504" s="5"/>
      <c r="G504" s="5" t="s">
        <v>2617</v>
      </c>
      <c r="H504" s="5" t="s">
        <v>6596</v>
      </c>
    </row>
    <row r="505" spans="1:8" ht="120" x14ac:dyDescent="0.25">
      <c r="A505" s="5">
        <v>504</v>
      </c>
      <c r="B505" s="5" t="s">
        <v>2618</v>
      </c>
      <c r="C505" s="5" t="s">
        <v>2619</v>
      </c>
      <c r="D505" s="5">
        <v>2021</v>
      </c>
      <c r="E505" s="5" t="s">
        <v>2620</v>
      </c>
      <c r="F505" s="5" t="s">
        <v>2621</v>
      </c>
      <c r="G505" s="5" t="s">
        <v>2622</v>
      </c>
      <c r="H505" s="5" t="s">
        <v>6595</v>
      </c>
    </row>
    <row r="506" spans="1:8" ht="90" x14ac:dyDescent="0.25">
      <c r="A506" s="5">
        <v>505</v>
      </c>
      <c r="B506" s="5" t="s">
        <v>2623</v>
      </c>
      <c r="C506" s="5" t="s">
        <v>210</v>
      </c>
      <c r="D506" s="5">
        <v>2021</v>
      </c>
      <c r="E506" s="5" t="s">
        <v>1191</v>
      </c>
      <c r="F506" s="5"/>
      <c r="G506" s="5" t="s">
        <v>2624</v>
      </c>
      <c r="H506" s="5" t="s">
        <v>6590</v>
      </c>
    </row>
    <row r="507" spans="1:8" ht="135" x14ac:dyDescent="0.25">
      <c r="A507" s="5">
        <v>506</v>
      </c>
      <c r="B507" s="5" t="s">
        <v>2625</v>
      </c>
      <c r="C507" s="5" t="s">
        <v>146</v>
      </c>
      <c r="D507" s="5">
        <v>2021</v>
      </c>
      <c r="E507" s="5" t="s">
        <v>1191</v>
      </c>
      <c r="F507" s="5"/>
      <c r="G507" s="5" t="s">
        <v>2626</v>
      </c>
      <c r="H507" s="5" t="s">
        <v>6590</v>
      </c>
    </row>
    <row r="508" spans="1:8" ht="45" x14ac:dyDescent="0.25">
      <c r="A508" s="5">
        <v>507</v>
      </c>
      <c r="B508" s="5" t="s">
        <v>2627</v>
      </c>
      <c r="C508" s="5" t="s">
        <v>2628</v>
      </c>
      <c r="D508" s="5">
        <v>2021</v>
      </c>
      <c r="E508" s="5" t="s">
        <v>1564</v>
      </c>
      <c r="F508" s="5" t="s">
        <v>2629</v>
      </c>
      <c r="G508" s="5" t="s">
        <v>2630</v>
      </c>
      <c r="H508" s="5" t="s">
        <v>6591</v>
      </c>
    </row>
    <row r="509" spans="1:8" ht="105" x14ac:dyDescent="0.25">
      <c r="A509" s="5">
        <v>508</v>
      </c>
      <c r="B509" s="5" t="s">
        <v>2631</v>
      </c>
      <c r="C509" s="5" t="s">
        <v>2632</v>
      </c>
      <c r="D509" s="5">
        <v>2021</v>
      </c>
      <c r="E509" s="5" t="s">
        <v>982</v>
      </c>
      <c r="F509" s="5" t="s">
        <v>2633</v>
      </c>
      <c r="G509" s="5" t="s">
        <v>2634</v>
      </c>
      <c r="H509" s="5" t="s">
        <v>6593</v>
      </c>
    </row>
    <row r="510" spans="1:8" ht="90" x14ac:dyDescent="0.25">
      <c r="A510" s="5">
        <v>509</v>
      </c>
      <c r="B510" s="5" t="s">
        <v>2635</v>
      </c>
      <c r="C510" s="5" t="s">
        <v>2636</v>
      </c>
      <c r="D510" s="5">
        <v>2021</v>
      </c>
      <c r="E510" s="5" t="s">
        <v>982</v>
      </c>
      <c r="F510" s="5" t="s">
        <v>2637</v>
      </c>
      <c r="G510" s="5" t="s">
        <v>2638</v>
      </c>
      <c r="H510" s="5" t="s">
        <v>6593</v>
      </c>
    </row>
    <row r="511" spans="1:8" ht="90" x14ac:dyDescent="0.25">
      <c r="A511" s="5">
        <v>510</v>
      </c>
      <c r="B511" s="5" t="s">
        <v>2623</v>
      </c>
      <c r="C511" s="5" t="s">
        <v>2639</v>
      </c>
      <c r="D511" s="5">
        <v>2021</v>
      </c>
      <c r="E511" s="5" t="s">
        <v>1166</v>
      </c>
      <c r="F511" s="5"/>
      <c r="G511" s="5" t="s">
        <v>2640</v>
      </c>
      <c r="H511" s="5" t="s">
        <v>6590</v>
      </c>
    </row>
    <row r="512" spans="1:8" ht="90" x14ac:dyDescent="0.25">
      <c r="A512" s="5">
        <v>511</v>
      </c>
      <c r="B512" s="5" t="s">
        <v>2625</v>
      </c>
      <c r="C512" s="5" t="s">
        <v>2641</v>
      </c>
      <c r="D512" s="5">
        <v>2021</v>
      </c>
      <c r="E512" s="5" t="s">
        <v>1166</v>
      </c>
      <c r="F512" s="5"/>
      <c r="G512" s="5" t="s">
        <v>2642</v>
      </c>
      <c r="H512" s="5" t="s">
        <v>6590</v>
      </c>
    </row>
    <row r="513" spans="1:8" ht="150" x14ac:dyDescent="0.25">
      <c r="A513" s="5">
        <v>512</v>
      </c>
      <c r="B513" s="5" t="s">
        <v>2643</v>
      </c>
      <c r="C513" s="5" t="s">
        <v>2644</v>
      </c>
      <c r="D513" s="5">
        <v>2021</v>
      </c>
      <c r="E513" s="5" t="s">
        <v>654</v>
      </c>
      <c r="F513" s="5" t="s">
        <v>2645</v>
      </c>
      <c r="G513" s="5" t="s">
        <v>2646</v>
      </c>
      <c r="H513" s="5" t="s">
        <v>6591</v>
      </c>
    </row>
    <row r="514" spans="1:8" ht="45" x14ac:dyDescent="0.25">
      <c r="A514" s="5">
        <v>513</v>
      </c>
      <c r="B514" s="5" t="s">
        <v>2647</v>
      </c>
      <c r="C514" s="5" t="s">
        <v>2648</v>
      </c>
      <c r="D514" s="5">
        <v>2021</v>
      </c>
      <c r="E514" s="5" t="s">
        <v>2490</v>
      </c>
      <c r="F514" s="5" t="s">
        <v>2649</v>
      </c>
      <c r="G514" s="5" t="s">
        <v>2650</v>
      </c>
      <c r="H514" s="5" t="s">
        <v>6593</v>
      </c>
    </row>
    <row r="515" spans="1:8" ht="75" x14ac:dyDescent="0.25">
      <c r="A515" s="5">
        <v>514</v>
      </c>
      <c r="B515" s="5" t="s">
        <v>2651</v>
      </c>
      <c r="C515" s="5" t="s">
        <v>2652</v>
      </c>
      <c r="D515" s="5">
        <v>2021</v>
      </c>
      <c r="E515" s="5" t="s">
        <v>2653</v>
      </c>
      <c r="F515" s="5" t="s">
        <v>2654</v>
      </c>
      <c r="G515" s="5" t="s">
        <v>2655</v>
      </c>
      <c r="H515" s="5" t="s">
        <v>6591</v>
      </c>
    </row>
    <row r="516" spans="1:8" ht="90" x14ac:dyDescent="0.25">
      <c r="A516" s="5">
        <v>515</v>
      </c>
      <c r="B516" s="5" t="s">
        <v>2656</v>
      </c>
      <c r="C516" s="5" t="s">
        <v>2657</v>
      </c>
      <c r="D516" s="5">
        <v>2021</v>
      </c>
      <c r="E516" s="5" t="s">
        <v>865</v>
      </c>
      <c r="F516" s="5" t="s">
        <v>2658</v>
      </c>
      <c r="G516" s="5" t="s">
        <v>2659</v>
      </c>
      <c r="H516" s="5" t="s">
        <v>6590</v>
      </c>
    </row>
    <row r="517" spans="1:8" ht="105" x14ac:dyDescent="0.25">
      <c r="A517" s="5">
        <v>516</v>
      </c>
      <c r="B517" s="5" t="s">
        <v>2660</v>
      </c>
      <c r="C517" s="5" t="s">
        <v>2661</v>
      </c>
      <c r="D517" s="5">
        <v>2021</v>
      </c>
      <c r="E517" s="5" t="s">
        <v>601</v>
      </c>
      <c r="F517" s="5" t="s">
        <v>2662</v>
      </c>
      <c r="G517" s="5" t="s">
        <v>2663</v>
      </c>
      <c r="H517" s="5" t="s">
        <v>6592</v>
      </c>
    </row>
    <row r="518" spans="1:8" ht="105" x14ac:dyDescent="0.25">
      <c r="A518" s="5">
        <v>517</v>
      </c>
      <c r="B518" s="5" t="s">
        <v>2664</v>
      </c>
      <c r="C518" s="5" t="s">
        <v>194</v>
      </c>
      <c r="D518" s="5">
        <v>2021</v>
      </c>
      <c r="E518" s="5" t="s">
        <v>2665</v>
      </c>
      <c r="F518" s="5" t="s">
        <v>2666</v>
      </c>
      <c r="G518" s="5" t="s">
        <v>2667</v>
      </c>
      <c r="H518" s="5" t="s">
        <v>6593</v>
      </c>
    </row>
    <row r="519" spans="1:8" ht="45" x14ac:dyDescent="0.25">
      <c r="A519" s="5">
        <v>518</v>
      </c>
      <c r="B519" s="5" t="s">
        <v>2668</v>
      </c>
      <c r="C519" s="5" t="s">
        <v>2669</v>
      </c>
      <c r="D519" s="5">
        <v>2021</v>
      </c>
      <c r="E519" s="5" t="s">
        <v>605</v>
      </c>
      <c r="F519" s="5" t="s">
        <v>2670</v>
      </c>
      <c r="G519" s="5" t="s">
        <v>2671</v>
      </c>
      <c r="H519" s="5" t="s">
        <v>6590</v>
      </c>
    </row>
    <row r="520" spans="1:8" ht="90" x14ac:dyDescent="0.25">
      <c r="A520" s="5">
        <v>519</v>
      </c>
      <c r="B520" s="5" t="s">
        <v>2672</v>
      </c>
      <c r="C520" s="5" t="s">
        <v>191</v>
      </c>
      <c r="D520" s="5">
        <v>2021</v>
      </c>
      <c r="E520" s="5" t="s">
        <v>2673</v>
      </c>
      <c r="F520" s="5" t="s">
        <v>2674</v>
      </c>
      <c r="G520" s="5" t="s">
        <v>2675</v>
      </c>
      <c r="H520" s="5" t="s">
        <v>6593</v>
      </c>
    </row>
    <row r="521" spans="1:8" ht="105" x14ac:dyDescent="0.25">
      <c r="A521" s="5">
        <v>520</v>
      </c>
      <c r="B521" s="5" t="s">
        <v>2676</v>
      </c>
      <c r="C521" s="5" t="s">
        <v>2677</v>
      </c>
      <c r="D521" s="5">
        <v>2021</v>
      </c>
      <c r="E521" s="5" t="s">
        <v>605</v>
      </c>
      <c r="F521" s="5" t="s">
        <v>2678</v>
      </c>
      <c r="G521" s="5" t="s">
        <v>2679</v>
      </c>
      <c r="H521" s="5" t="s">
        <v>6595</v>
      </c>
    </row>
    <row r="522" spans="1:8" ht="90" x14ac:dyDescent="0.25">
      <c r="A522" s="5">
        <v>521</v>
      </c>
      <c r="B522" s="5" t="s">
        <v>2680</v>
      </c>
      <c r="C522" s="5" t="s">
        <v>177</v>
      </c>
      <c r="D522" s="5">
        <v>2021</v>
      </c>
      <c r="E522" s="5" t="s">
        <v>2681</v>
      </c>
      <c r="F522" s="5" t="s">
        <v>2682</v>
      </c>
      <c r="G522" s="5" t="s">
        <v>2683</v>
      </c>
      <c r="H522" s="5" t="s">
        <v>6593</v>
      </c>
    </row>
    <row r="523" spans="1:8" ht="75" x14ac:dyDescent="0.25">
      <c r="A523" s="5">
        <v>522</v>
      </c>
      <c r="B523" s="5" t="s">
        <v>2348</v>
      </c>
      <c r="C523" s="5" t="s">
        <v>2684</v>
      </c>
      <c r="D523" s="5">
        <v>2021</v>
      </c>
      <c r="E523" s="5" t="s">
        <v>2685</v>
      </c>
      <c r="F523" s="5" t="s">
        <v>2686</v>
      </c>
      <c r="G523" s="5" t="s">
        <v>2687</v>
      </c>
      <c r="H523" s="5" t="s">
        <v>6594</v>
      </c>
    </row>
    <row r="524" spans="1:8" ht="105" x14ac:dyDescent="0.25">
      <c r="A524" s="5">
        <v>523</v>
      </c>
      <c r="B524" s="5" t="s">
        <v>2688</v>
      </c>
      <c r="C524" s="5" t="s">
        <v>2689</v>
      </c>
      <c r="D524" s="5">
        <v>2021</v>
      </c>
      <c r="E524" s="5" t="s">
        <v>659</v>
      </c>
      <c r="F524" s="5" t="s">
        <v>2690</v>
      </c>
      <c r="G524" s="5" t="s">
        <v>2691</v>
      </c>
      <c r="H524" s="5" t="s">
        <v>6595</v>
      </c>
    </row>
    <row r="525" spans="1:8" ht="165" x14ac:dyDescent="0.25">
      <c r="A525" s="5">
        <v>524</v>
      </c>
      <c r="B525" s="5" t="s">
        <v>2692</v>
      </c>
      <c r="C525" s="5" t="s">
        <v>188</v>
      </c>
      <c r="D525" s="5">
        <v>2021</v>
      </c>
      <c r="E525" s="5" t="s">
        <v>2693</v>
      </c>
      <c r="F525" s="5" t="s">
        <v>2694</v>
      </c>
      <c r="G525" s="5" t="s">
        <v>2695</v>
      </c>
      <c r="H525" s="5" t="s">
        <v>6593</v>
      </c>
    </row>
    <row r="526" spans="1:8" ht="75" x14ac:dyDescent="0.25">
      <c r="A526" s="5">
        <v>525</v>
      </c>
      <c r="B526" s="5" t="s">
        <v>2696</v>
      </c>
      <c r="C526" s="5" t="s">
        <v>2697</v>
      </c>
      <c r="D526" s="5">
        <v>2021</v>
      </c>
      <c r="E526" s="5" t="s">
        <v>2698</v>
      </c>
      <c r="F526" s="5" t="s">
        <v>2699</v>
      </c>
      <c r="G526" s="5" t="s">
        <v>2700</v>
      </c>
      <c r="H526" s="5" t="s">
        <v>6594</v>
      </c>
    </row>
    <row r="527" spans="1:8" ht="75" x14ac:dyDescent="0.25">
      <c r="A527" s="5">
        <v>526</v>
      </c>
      <c r="B527" s="5" t="s">
        <v>2701</v>
      </c>
      <c r="C527" s="5" t="s">
        <v>148</v>
      </c>
      <c r="D527" s="5">
        <v>2021</v>
      </c>
      <c r="E527" s="5" t="s">
        <v>2702</v>
      </c>
      <c r="F527" s="5" t="s">
        <v>2703</v>
      </c>
      <c r="G527" s="5" t="s">
        <v>2704</v>
      </c>
      <c r="H527" s="5" t="s">
        <v>6595</v>
      </c>
    </row>
    <row r="528" spans="1:8" ht="120" x14ac:dyDescent="0.25">
      <c r="A528" s="5">
        <v>527</v>
      </c>
      <c r="B528" s="5" t="s">
        <v>2705</v>
      </c>
      <c r="C528" s="5" t="s">
        <v>2706</v>
      </c>
      <c r="D528" s="5">
        <v>2021</v>
      </c>
      <c r="E528" s="5" t="s">
        <v>2707</v>
      </c>
      <c r="F528" s="5" t="s">
        <v>2708</v>
      </c>
      <c r="G528" s="5" t="s">
        <v>2709</v>
      </c>
      <c r="H528" s="5" t="s">
        <v>6594</v>
      </c>
    </row>
    <row r="529" spans="1:8" ht="90" x14ac:dyDescent="0.25">
      <c r="A529" s="5">
        <v>528</v>
      </c>
      <c r="B529" s="5" t="s">
        <v>2710</v>
      </c>
      <c r="C529" s="5" t="s">
        <v>2711</v>
      </c>
      <c r="D529" s="5">
        <v>2021</v>
      </c>
      <c r="E529" s="5" t="s">
        <v>2712</v>
      </c>
      <c r="F529" s="5" t="s">
        <v>2713</v>
      </c>
      <c r="G529" s="5" t="s">
        <v>2714</v>
      </c>
      <c r="H529" s="5" t="s">
        <v>6594</v>
      </c>
    </row>
    <row r="530" spans="1:8" ht="210" x14ac:dyDescent="0.25">
      <c r="A530" s="5">
        <v>529</v>
      </c>
      <c r="B530" s="5" t="s">
        <v>2715</v>
      </c>
      <c r="C530" s="5" t="s">
        <v>228</v>
      </c>
      <c r="D530" s="5">
        <v>2021</v>
      </c>
      <c r="E530" s="5" t="s">
        <v>229</v>
      </c>
      <c r="F530" s="5" t="s">
        <v>2716</v>
      </c>
      <c r="G530" s="5" t="s">
        <v>2717</v>
      </c>
      <c r="H530" s="5" t="s">
        <v>6593</v>
      </c>
    </row>
    <row r="531" spans="1:8" ht="75" x14ac:dyDescent="0.25">
      <c r="A531" s="5">
        <v>530</v>
      </c>
      <c r="B531" s="5" t="s">
        <v>2718</v>
      </c>
      <c r="C531" s="5" t="s">
        <v>172</v>
      </c>
      <c r="D531" s="5">
        <v>2021</v>
      </c>
      <c r="E531" s="5" t="s">
        <v>2719</v>
      </c>
      <c r="F531" s="5" t="s">
        <v>2720</v>
      </c>
      <c r="G531" s="5" t="s">
        <v>2721</v>
      </c>
      <c r="H531" s="5" t="s">
        <v>6590</v>
      </c>
    </row>
    <row r="532" spans="1:8" ht="105" x14ac:dyDescent="0.25">
      <c r="A532" s="5">
        <v>531</v>
      </c>
      <c r="B532" s="5" t="s">
        <v>2722</v>
      </c>
      <c r="C532" s="5" t="s">
        <v>2723</v>
      </c>
      <c r="D532" s="5">
        <v>2021</v>
      </c>
      <c r="E532" s="5" t="s">
        <v>2724</v>
      </c>
      <c r="F532" s="5" t="s">
        <v>2725</v>
      </c>
      <c r="G532" s="5" t="s">
        <v>2726</v>
      </c>
      <c r="H532" s="5" t="s">
        <v>6590</v>
      </c>
    </row>
    <row r="533" spans="1:8" ht="75" x14ac:dyDescent="0.25">
      <c r="A533" s="5">
        <v>532</v>
      </c>
      <c r="B533" s="5" t="s">
        <v>2727</v>
      </c>
      <c r="C533" s="5" t="s">
        <v>200</v>
      </c>
      <c r="D533" s="5">
        <v>2021</v>
      </c>
      <c r="E533" s="5" t="s">
        <v>2728</v>
      </c>
      <c r="F533" s="5" t="s">
        <v>2729</v>
      </c>
      <c r="G533" s="5" t="s">
        <v>2730</v>
      </c>
      <c r="H533" s="5" t="s">
        <v>6590</v>
      </c>
    </row>
    <row r="534" spans="1:8" ht="105" x14ac:dyDescent="0.25">
      <c r="A534" s="5">
        <v>533</v>
      </c>
      <c r="B534" s="5" t="s">
        <v>2731</v>
      </c>
      <c r="C534" s="5" t="s">
        <v>2732</v>
      </c>
      <c r="D534" s="5">
        <v>2021</v>
      </c>
      <c r="E534" s="5" t="s">
        <v>2733</v>
      </c>
      <c r="F534" s="5"/>
      <c r="G534" s="5" t="s">
        <v>2734</v>
      </c>
      <c r="H534" s="5" t="s">
        <v>6590</v>
      </c>
    </row>
    <row r="535" spans="1:8" ht="120" x14ac:dyDescent="0.25">
      <c r="A535" s="5">
        <v>534</v>
      </c>
      <c r="B535" s="5" t="s">
        <v>2735</v>
      </c>
      <c r="C535" s="5" t="s">
        <v>2736</v>
      </c>
      <c r="D535" s="5">
        <v>2021</v>
      </c>
      <c r="E535" s="5" t="s">
        <v>2737</v>
      </c>
      <c r="F535" s="5" t="s">
        <v>2738</v>
      </c>
      <c r="G535" s="5" t="s">
        <v>2739</v>
      </c>
      <c r="H535" s="5" t="s">
        <v>6593</v>
      </c>
    </row>
    <row r="536" spans="1:8" ht="30" x14ac:dyDescent="0.25">
      <c r="A536" s="5">
        <v>535</v>
      </c>
      <c r="B536" s="5" t="s">
        <v>2740</v>
      </c>
      <c r="C536" s="5" t="s">
        <v>2741</v>
      </c>
      <c r="D536" s="5">
        <v>2021</v>
      </c>
      <c r="E536" s="5" t="s">
        <v>1097</v>
      </c>
      <c r="F536" s="5" t="s">
        <v>2742</v>
      </c>
      <c r="G536" s="5" t="s">
        <v>2743</v>
      </c>
      <c r="H536" s="5" t="s">
        <v>6607</v>
      </c>
    </row>
    <row r="537" spans="1:8" ht="90" x14ac:dyDescent="0.25">
      <c r="A537" s="5">
        <v>536</v>
      </c>
      <c r="B537" s="5" t="s">
        <v>2744</v>
      </c>
      <c r="C537" s="5" t="s">
        <v>2745</v>
      </c>
      <c r="D537" s="5">
        <v>2021</v>
      </c>
      <c r="E537" s="5" t="s">
        <v>2746</v>
      </c>
      <c r="F537" s="5" t="s">
        <v>2747</v>
      </c>
      <c r="G537" s="5" t="s">
        <v>2748</v>
      </c>
      <c r="H537" s="5" t="s">
        <v>6599</v>
      </c>
    </row>
    <row r="538" spans="1:8" ht="75" x14ac:dyDescent="0.25">
      <c r="A538" s="5">
        <v>537</v>
      </c>
      <c r="B538" s="5" t="s">
        <v>2749</v>
      </c>
      <c r="C538" s="5" t="s">
        <v>480</v>
      </c>
      <c r="D538" s="5">
        <v>2021</v>
      </c>
      <c r="E538" s="5" t="s">
        <v>2746</v>
      </c>
      <c r="F538" s="5" t="s">
        <v>2750</v>
      </c>
      <c r="G538" s="5" t="s">
        <v>2751</v>
      </c>
      <c r="H538" s="5" t="s">
        <v>6599</v>
      </c>
    </row>
    <row r="539" spans="1:8" ht="60" x14ac:dyDescent="0.25">
      <c r="A539" s="5">
        <v>538</v>
      </c>
      <c r="B539" s="5" t="s">
        <v>2752</v>
      </c>
      <c r="C539" s="5" t="s">
        <v>2753</v>
      </c>
      <c r="D539" s="5">
        <v>2021</v>
      </c>
      <c r="E539" s="5" t="s">
        <v>2746</v>
      </c>
      <c r="F539" s="5" t="s">
        <v>2754</v>
      </c>
      <c r="G539" s="5" t="s">
        <v>2755</v>
      </c>
      <c r="H539" s="5" t="s">
        <v>6599</v>
      </c>
    </row>
    <row r="540" spans="1:8" ht="90" x14ac:dyDescent="0.25">
      <c r="A540" s="5">
        <v>539</v>
      </c>
      <c r="B540" s="5" t="s">
        <v>2756</v>
      </c>
      <c r="C540" s="5" t="s">
        <v>230</v>
      </c>
      <c r="D540" s="5">
        <v>2021</v>
      </c>
      <c r="E540" s="5" t="s">
        <v>231</v>
      </c>
      <c r="F540" s="5" t="s">
        <v>2757</v>
      </c>
      <c r="G540" s="5" t="s">
        <v>2758</v>
      </c>
      <c r="H540" s="5" t="s">
        <v>6594</v>
      </c>
    </row>
    <row r="541" spans="1:8" ht="90" x14ac:dyDescent="0.25">
      <c r="A541" s="5">
        <v>540</v>
      </c>
      <c r="B541" s="5" t="s">
        <v>2756</v>
      </c>
      <c r="C541" s="5" t="s">
        <v>160</v>
      </c>
      <c r="D541" s="5">
        <v>2021</v>
      </c>
      <c r="E541" s="5" t="s">
        <v>231</v>
      </c>
      <c r="F541" s="5" t="s">
        <v>2759</v>
      </c>
      <c r="G541" s="5" t="s">
        <v>2758</v>
      </c>
      <c r="H541" s="5" t="s">
        <v>6594</v>
      </c>
    </row>
    <row r="542" spans="1:8" ht="75" x14ac:dyDescent="0.25">
      <c r="A542" s="5">
        <v>541</v>
      </c>
      <c r="B542" s="5" t="s">
        <v>2760</v>
      </c>
      <c r="C542" s="5" t="s">
        <v>273</v>
      </c>
      <c r="D542" s="5">
        <v>2021</v>
      </c>
      <c r="E542" s="5" t="s">
        <v>2761</v>
      </c>
      <c r="F542" s="5" t="s">
        <v>2762</v>
      </c>
      <c r="G542" s="5" t="s">
        <v>2763</v>
      </c>
      <c r="H542" s="5" t="s">
        <v>6590</v>
      </c>
    </row>
    <row r="543" spans="1:8" ht="75" x14ac:dyDescent="0.25">
      <c r="A543" s="5">
        <v>542</v>
      </c>
      <c r="B543" s="5" t="s">
        <v>2764</v>
      </c>
      <c r="C543" s="5" t="s">
        <v>2765</v>
      </c>
      <c r="D543" s="5">
        <v>2021</v>
      </c>
      <c r="E543" s="5" t="s">
        <v>2600</v>
      </c>
      <c r="F543" s="5" t="s">
        <v>2766</v>
      </c>
      <c r="G543" s="5" t="s">
        <v>2767</v>
      </c>
      <c r="H543" s="5" t="s">
        <v>6590</v>
      </c>
    </row>
    <row r="544" spans="1:8" ht="150" x14ac:dyDescent="0.25">
      <c r="A544" s="5">
        <v>543</v>
      </c>
      <c r="B544" s="5" t="s">
        <v>2768</v>
      </c>
      <c r="C544" s="5" t="s">
        <v>193</v>
      </c>
      <c r="D544" s="5">
        <v>2021</v>
      </c>
      <c r="E544" s="5" t="s">
        <v>2769</v>
      </c>
      <c r="F544" s="5" t="s">
        <v>2770</v>
      </c>
      <c r="G544" s="5" t="s">
        <v>2771</v>
      </c>
      <c r="H544" s="5" t="s">
        <v>6593</v>
      </c>
    </row>
    <row r="545" spans="1:8" ht="105" x14ac:dyDescent="0.25">
      <c r="A545" s="5">
        <v>544</v>
      </c>
      <c r="B545" s="5" t="s">
        <v>2772</v>
      </c>
      <c r="C545" s="5" t="s">
        <v>2773</v>
      </c>
      <c r="D545" s="5">
        <v>2021</v>
      </c>
      <c r="E545" s="5" t="s">
        <v>726</v>
      </c>
      <c r="F545" s="5" t="s">
        <v>2774</v>
      </c>
      <c r="G545" s="5" t="s">
        <v>2775</v>
      </c>
      <c r="H545" s="5" t="s">
        <v>6593</v>
      </c>
    </row>
    <row r="546" spans="1:8" ht="90" x14ac:dyDescent="0.25">
      <c r="A546" s="5">
        <v>545</v>
      </c>
      <c r="B546" s="5" t="s">
        <v>2776</v>
      </c>
      <c r="C546" s="5" t="s">
        <v>2777</v>
      </c>
      <c r="D546" s="5">
        <v>2021</v>
      </c>
      <c r="E546" s="5" t="s">
        <v>726</v>
      </c>
      <c r="F546" s="5" t="s">
        <v>2778</v>
      </c>
      <c r="G546" s="5" t="s">
        <v>2779</v>
      </c>
      <c r="H546" s="5" t="s">
        <v>6593</v>
      </c>
    </row>
    <row r="547" spans="1:8" ht="90" x14ac:dyDescent="0.25">
      <c r="A547" s="5">
        <v>546</v>
      </c>
      <c r="B547" s="5" t="s">
        <v>2780</v>
      </c>
      <c r="C547" s="5" t="s">
        <v>156</v>
      </c>
      <c r="D547" s="5">
        <v>2021</v>
      </c>
      <c r="E547" s="5" t="s">
        <v>2781</v>
      </c>
      <c r="F547" s="5" t="s">
        <v>2782</v>
      </c>
      <c r="G547" s="5" t="s">
        <v>2783</v>
      </c>
      <c r="H547" s="5" t="s">
        <v>6597</v>
      </c>
    </row>
    <row r="548" spans="1:8" ht="60" x14ac:dyDescent="0.25">
      <c r="A548" s="5">
        <v>547</v>
      </c>
      <c r="B548" s="5" t="s">
        <v>2784</v>
      </c>
      <c r="C548" s="5" t="s">
        <v>2785</v>
      </c>
      <c r="D548" s="5">
        <v>2021</v>
      </c>
      <c r="E548" s="5" t="s">
        <v>1692</v>
      </c>
      <c r="F548" s="5"/>
      <c r="G548" s="5" t="s">
        <v>2786</v>
      </c>
      <c r="H548" s="5" t="s">
        <v>6591</v>
      </c>
    </row>
    <row r="549" spans="1:8" ht="75" x14ac:dyDescent="0.25">
      <c r="A549" s="5">
        <v>548</v>
      </c>
      <c r="B549" s="5" t="s">
        <v>2787</v>
      </c>
      <c r="C549" s="5" t="s">
        <v>2788</v>
      </c>
      <c r="D549" s="5">
        <v>2021</v>
      </c>
      <c r="E549" s="5" t="s">
        <v>1692</v>
      </c>
      <c r="F549" s="5"/>
      <c r="G549" s="5" t="s">
        <v>2789</v>
      </c>
      <c r="H549" s="5" t="s">
        <v>6591</v>
      </c>
    </row>
    <row r="550" spans="1:8" ht="75" x14ac:dyDescent="0.25">
      <c r="A550" s="5">
        <v>549</v>
      </c>
      <c r="B550" s="5" t="s">
        <v>2790</v>
      </c>
      <c r="C550" s="5" t="s">
        <v>207</v>
      </c>
      <c r="D550" s="5">
        <v>2021</v>
      </c>
      <c r="E550" s="5" t="s">
        <v>1177</v>
      </c>
      <c r="F550" s="5" t="s">
        <v>2791</v>
      </c>
      <c r="G550" s="5" t="s">
        <v>2792</v>
      </c>
      <c r="H550" s="5" t="s">
        <v>6590</v>
      </c>
    </row>
    <row r="551" spans="1:8" ht="120" x14ac:dyDescent="0.25">
      <c r="A551" s="5">
        <v>550</v>
      </c>
      <c r="B551" s="5" t="s">
        <v>2793</v>
      </c>
      <c r="C551" s="5" t="s">
        <v>184</v>
      </c>
      <c r="D551" s="5">
        <v>2021</v>
      </c>
      <c r="E551" s="5" t="s">
        <v>860</v>
      </c>
      <c r="F551" s="5" t="s">
        <v>2794</v>
      </c>
      <c r="G551" s="5" t="s">
        <v>2795</v>
      </c>
      <c r="H551" s="5" t="s">
        <v>6593</v>
      </c>
    </row>
    <row r="552" spans="1:8" ht="360" x14ac:dyDescent="0.25">
      <c r="A552" s="5">
        <v>551</v>
      </c>
      <c r="B552" s="5" t="s">
        <v>2796</v>
      </c>
      <c r="C552" s="5" t="s">
        <v>232</v>
      </c>
      <c r="D552" s="5">
        <v>2021</v>
      </c>
      <c r="E552" s="5" t="s">
        <v>229</v>
      </c>
      <c r="F552" s="5" t="s">
        <v>2797</v>
      </c>
      <c r="G552" s="5" t="s">
        <v>2798</v>
      </c>
      <c r="H552" s="5" t="s">
        <v>6598</v>
      </c>
    </row>
    <row r="553" spans="1:8" ht="90" x14ac:dyDescent="0.25">
      <c r="A553" s="5">
        <v>552</v>
      </c>
      <c r="B553" s="5" t="s">
        <v>2799</v>
      </c>
      <c r="C553" s="5" t="s">
        <v>2800</v>
      </c>
      <c r="D553" s="5">
        <v>2021</v>
      </c>
      <c r="E553" s="5" t="s">
        <v>2801</v>
      </c>
      <c r="F553" s="5" t="s">
        <v>2802</v>
      </c>
      <c r="G553" s="5" t="s">
        <v>2803</v>
      </c>
      <c r="H553" s="5" t="s">
        <v>6596</v>
      </c>
    </row>
    <row r="554" spans="1:8" ht="60" x14ac:dyDescent="0.25">
      <c r="A554" s="5">
        <v>553</v>
      </c>
      <c r="B554" s="5" t="s">
        <v>2804</v>
      </c>
      <c r="C554" s="5" t="s">
        <v>202</v>
      </c>
      <c r="D554" s="5">
        <v>2021</v>
      </c>
      <c r="E554" s="5" t="s">
        <v>2805</v>
      </c>
      <c r="F554" s="5" t="s">
        <v>2806</v>
      </c>
      <c r="G554" s="5" t="s">
        <v>2807</v>
      </c>
      <c r="H554" s="5" t="s">
        <v>6590</v>
      </c>
    </row>
    <row r="555" spans="1:8" ht="75" x14ac:dyDescent="0.25">
      <c r="A555" s="5">
        <v>554</v>
      </c>
      <c r="B555" s="5" t="s">
        <v>2727</v>
      </c>
      <c r="C555" s="5" t="s">
        <v>206</v>
      </c>
      <c r="D555" s="5">
        <v>2021</v>
      </c>
      <c r="E555" s="5" t="s">
        <v>668</v>
      </c>
      <c r="F555" s="5" t="s">
        <v>2808</v>
      </c>
      <c r="G555" s="5" t="s">
        <v>2809</v>
      </c>
      <c r="H555" s="5" t="s">
        <v>6590</v>
      </c>
    </row>
    <row r="556" spans="1:8" ht="60" x14ac:dyDescent="0.25">
      <c r="A556" s="5">
        <v>555</v>
      </c>
      <c r="B556" s="5" t="s">
        <v>2810</v>
      </c>
      <c r="C556" s="5" t="s">
        <v>170</v>
      </c>
      <c r="D556" s="5">
        <v>2021</v>
      </c>
      <c r="E556" s="5" t="s">
        <v>2811</v>
      </c>
      <c r="F556" s="5" t="s">
        <v>2812</v>
      </c>
      <c r="G556" s="5" t="s">
        <v>2813</v>
      </c>
      <c r="H556" s="5" t="s">
        <v>6595</v>
      </c>
    </row>
    <row r="557" spans="1:8" ht="60" x14ac:dyDescent="0.25">
      <c r="A557" s="5">
        <v>556</v>
      </c>
      <c r="B557" s="5" t="s">
        <v>2814</v>
      </c>
      <c r="C557" s="5" t="s">
        <v>2815</v>
      </c>
      <c r="D557" s="5">
        <v>2021</v>
      </c>
      <c r="E557" s="5" t="s">
        <v>439</v>
      </c>
      <c r="F557" s="5" t="s">
        <v>2816</v>
      </c>
      <c r="G557" s="5" t="s">
        <v>2817</v>
      </c>
      <c r="H557" s="5" t="s">
        <v>6594</v>
      </c>
    </row>
    <row r="558" spans="1:8" ht="90" x14ac:dyDescent="0.25">
      <c r="A558" s="5">
        <v>557</v>
      </c>
      <c r="B558" s="5" t="s">
        <v>2818</v>
      </c>
      <c r="C558" s="5" t="s">
        <v>181</v>
      </c>
      <c r="D558" s="5">
        <v>2021</v>
      </c>
      <c r="E558" s="5" t="s">
        <v>2819</v>
      </c>
      <c r="F558" s="5" t="s">
        <v>2820</v>
      </c>
      <c r="G558" s="5" t="s">
        <v>2821</v>
      </c>
      <c r="H558" s="5" t="s">
        <v>6590</v>
      </c>
    </row>
    <row r="559" spans="1:8" ht="165" x14ac:dyDescent="0.25">
      <c r="A559" s="5">
        <v>558</v>
      </c>
      <c r="B559" s="5" t="s">
        <v>2822</v>
      </c>
      <c r="C559" s="5" t="s">
        <v>2823</v>
      </c>
      <c r="D559" s="5">
        <v>2021</v>
      </c>
      <c r="E559" s="5" t="s">
        <v>2293</v>
      </c>
      <c r="F559" s="5" t="s">
        <v>2824</v>
      </c>
      <c r="G559" s="5" t="s">
        <v>2825</v>
      </c>
      <c r="H559" s="5" t="s">
        <v>6593</v>
      </c>
    </row>
    <row r="560" spans="1:8" ht="150" x14ac:dyDescent="0.25">
      <c r="A560" s="5">
        <v>559</v>
      </c>
      <c r="B560" s="5" t="s">
        <v>2826</v>
      </c>
      <c r="C560" s="5" t="s">
        <v>2827</v>
      </c>
      <c r="D560" s="5">
        <v>2021</v>
      </c>
      <c r="E560" s="5" t="s">
        <v>2828</v>
      </c>
      <c r="F560" s="5" t="s">
        <v>2829</v>
      </c>
      <c r="G560" s="5" t="s">
        <v>2830</v>
      </c>
      <c r="H560" s="5" t="s">
        <v>6593</v>
      </c>
    </row>
    <row r="561" spans="1:8" ht="105" x14ac:dyDescent="0.25">
      <c r="A561" s="5">
        <v>560</v>
      </c>
      <c r="B561" s="5" t="s">
        <v>2831</v>
      </c>
      <c r="C561" s="5" t="s">
        <v>2832</v>
      </c>
      <c r="D561" s="5">
        <v>2021</v>
      </c>
      <c r="E561" s="5" t="s">
        <v>1195</v>
      </c>
      <c r="F561" s="5" t="s">
        <v>2833</v>
      </c>
      <c r="G561" s="5" t="s">
        <v>2834</v>
      </c>
      <c r="H561" s="5" t="s">
        <v>6590</v>
      </c>
    </row>
    <row r="562" spans="1:8" ht="150" x14ac:dyDescent="0.25">
      <c r="A562" s="5">
        <v>561</v>
      </c>
      <c r="B562" s="5" t="s">
        <v>2835</v>
      </c>
      <c r="C562" s="5" t="s">
        <v>2836</v>
      </c>
      <c r="D562" s="5">
        <v>2021</v>
      </c>
      <c r="E562" s="5" t="s">
        <v>84</v>
      </c>
      <c r="F562" s="5" t="s">
        <v>2837</v>
      </c>
      <c r="G562" s="5" t="s">
        <v>2838</v>
      </c>
      <c r="H562" s="5" t="s">
        <v>6592</v>
      </c>
    </row>
    <row r="563" spans="1:8" ht="60" x14ac:dyDescent="0.25">
      <c r="A563" s="5">
        <v>562</v>
      </c>
      <c r="B563" s="5" t="s">
        <v>2839</v>
      </c>
      <c r="C563" s="5" t="s">
        <v>201</v>
      </c>
      <c r="D563" s="5">
        <v>2021</v>
      </c>
      <c r="E563" s="5" t="s">
        <v>2584</v>
      </c>
      <c r="F563" s="5" t="s">
        <v>2840</v>
      </c>
      <c r="G563" s="5" t="s">
        <v>2841</v>
      </c>
      <c r="H563" s="5" t="s">
        <v>6590</v>
      </c>
    </row>
    <row r="564" spans="1:8" ht="150" x14ac:dyDescent="0.25">
      <c r="A564" s="5">
        <v>563</v>
      </c>
      <c r="B564" s="5" t="s">
        <v>2842</v>
      </c>
      <c r="C564" s="5" t="s">
        <v>162</v>
      </c>
      <c r="D564" s="5">
        <v>2021</v>
      </c>
      <c r="E564" s="5" t="s">
        <v>2843</v>
      </c>
      <c r="F564" s="5" t="s">
        <v>2844</v>
      </c>
      <c r="G564" s="5" t="s">
        <v>2845</v>
      </c>
      <c r="H564" s="5" t="s">
        <v>6593</v>
      </c>
    </row>
    <row r="565" spans="1:8" ht="75" x14ac:dyDescent="0.25">
      <c r="A565" s="5">
        <v>564</v>
      </c>
      <c r="B565" s="5" t="s">
        <v>153</v>
      </c>
      <c r="C565" s="5" t="s">
        <v>152</v>
      </c>
      <c r="D565" s="5">
        <v>2021</v>
      </c>
      <c r="E565" s="5" t="s">
        <v>2846</v>
      </c>
      <c r="F565" s="5" t="s">
        <v>2847</v>
      </c>
      <c r="G565" s="5" t="s">
        <v>2848</v>
      </c>
      <c r="H565" s="5" t="s">
        <v>6592</v>
      </c>
    </row>
    <row r="566" spans="1:8" ht="105" x14ac:dyDescent="0.25">
      <c r="A566" s="5">
        <v>565</v>
      </c>
      <c r="B566" s="5" t="s">
        <v>2849</v>
      </c>
      <c r="C566" s="5" t="s">
        <v>2850</v>
      </c>
      <c r="D566" s="5">
        <v>2021</v>
      </c>
      <c r="E566" s="5" t="s">
        <v>2851</v>
      </c>
      <c r="F566" s="5"/>
      <c r="G566" s="5" t="s">
        <v>2852</v>
      </c>
      <c r="H566" s="5" t="s">
        <v>6596</v>
      </c>
    </row>
    <row r="567" spans="1:8" ht="75" x14ac:dyDescent="0.25">
      <c r="A567" s="5">
        <v>566</v>
      </c>
      <c r="B567" s="5" t="s">
        <v>2853</v>
      </c>
      <c r="C567" s="5" t="s">
        <v>2854</v>
      </c>
      <c r="D567" s="5">
        <v>2021</v>
      </c>
      <c r="E567" s="5" t="s">
        <v>2855</v>
      </c>
      <c r="F567" s="5" t="s">
        <v>2856</v>
      </c>
      <c r="G567" s="5" t="s">
        <v>2857</v>
      </c>
      <c r="H567" s="5" t="s">
        <v>6596</v>
      </c>
    </row>
    <row r="568" spans="1:8" ht="45" x14ac:dyDescent="0.25">
      <c r="A568" s="5">
        <v>567</v>
      </c>
      <c r="B568" s="5" t="s">
        <v>1577</v>
      </c>
      <c r="C568" s="5" t="s">
        <v>2858</v>
      </c>
      <c r="D568" s="5">
        <v>2021</v>
      </c>
      <c r="E568" s="5" t="s">
        <v>1579</v>
      </c>
      <c r="F568" s="5" t="s">
        <v>2859</v>
      </c>
      <c r="G568" s="5" t="s">
        <v>2860</v>
      </c>
      <c r="H568" s="5" t="s">
        <v>6590</v>
      </c>
    </row>
    <row r="569" spans="1:8" ht="75" x14ac:dyDescent="0.25">
      <c r="A569" s="5">
        <v>568</v>
      </c>
      <c r="B569" s="5" t="s">
        <v>2861</v>
      </c>
      <c r="C569" s="5" t="s">
        <v>2862</v>
      </c>
      <c r="D569" s="5">
        <v>2021</v>
      </c>
      <c r="E569" s="5" t="s">
        <v>1579</v>
      </c>
      <c r="F569" s="5" t="s">
        <v>2863</v>
      </c>
      <c r="G569" s="5" t="s">
        <v>2864</v>
      </c>
      <c r="H569" s="5" t="s">
        <v>6590</v>
      </c>
    </row>
    <row r="570" spans="1:8" ht="285" x14ac:dyDescent="0.25">
      <c r="A570" s="5">
        <v>569</v>
      </c>
      <c r="B570" s="5" t="s">
        <v>2865</v>
      </c>
      <c r="C570" s="5" t="s">
        <v>2866</v>
      </c>
      <c r="D570" s="5">
        <v>2021</v>
      </c>
      <c r="E570" s="5" t="s">
        <v>1521</v>
      </c>
      <c r="F570" s="5" t="s">
        <v>2867</v>
      </c>
      <c r="G570" s="5" t="s">
        <v>2868</v>
      </c>
      <c r="H570" s="5" t="s">
        <v>6594</v>
      </c>
    </row>
    <row r="571" spans="1:8" ht="90" x14ac:dyDescent="0.25">
      <c r="A571" s="5">
        <v>570</v>
      </c>
      <c r="B571" s="5" t="s">
        <v>1921</v>
      </c>
      <c r="C571" s="5" t="s">
        <v>2869</v>
      </c>
      <c r="D571" s="5">
        <v>2021</v>
      </c>
      <c r="E571" s="5" t="s">
        <v>2870</v>
      </c>
      <c r="F571" s="5" t="s">
        <v>2871</v>
      </c>
      <c r="G571" s="5" t="s">
        <v>2872</v>
      </c>
      <c r="H571" s="5" t="s">
        <v>6592</v>
      </c>
    </row>
    <row r="572" spans="1:8" ht="60" x14ac:dyDescent="0.25">
      <c r="A572" s="5">
        <v>571</v>
      </c>
      <c r="B572" s="5" t="s">
        <v>2873</v>
      </c>
      <c r="C572" s="5" t="s">
        <v>470</v>
      </c>
      <c r="D572" s="5">
        <v>2021</v>
      </c>
      <c r="E572" s="5" t="s">
        <v>2874</v>
      </c>
      <c r="F572" s="5" t="s">
        <v>2875</v>
      </c>
      <c r="G572" s="5" t="s">
        <v>2876</v>
      </c>
      <c r="H572" s="5" t="s">
        <v>6594</v>
      </c>
    </row>
    <row r="573" spans="1:8" ht="75" x14ac:dyDescent="0.25">
      <c r="A573" s="5">
        <v>572</v>
      </c>
      <c r="B573" s="5" t="s">
        <v>2877</v>
      </c>
      <c r="C573" s="5" t="s">
        <v>471</v>
      </c>
      <c r="D573" s="5">
        <v>2021</v>
      </c>
      <c r="E573" s="5" t="s">
        <v>2874</v>
      </c>
      <c r="F573" s="5" t="s">
        <v>2878</v>
      </c>
      <c r="G573" s="5" t="s">
        <v>2879</v>
      </c>
      <c r="H573" s="5" t="s">
        <v>6594</v>
      </c>
    </row>
    <row r="574" spans="1:8" ht="75" x14ac:dyDescent="0.25">
      <c r="A574" s="5">
        <v>573</v>
      </c>
      <c r="B574" s="5" t="s">
        <v>2880</v>
      </c>
      <c r="C574" s="5" t="s">
        <v>2881</v>
      </c>
      <c r="D574" s="5">
        <v>2021</v>
      </c>
      <c r="E574" s="5" t="s">
        <v>2882</v>
      </c>
      <c r="F574" s="5" t="s">
        <v>2883</v>
      </c>
      <c r="G574" s="5" t="s">
        <v>2884</v>
      </c>
      <c r="H574" s="5" t="s">
        <v>6590</v>
      </c>
    </row>
    <row r="575" spans="1:8" ht="75" x14ac:dyDescent="0.25">
      <c r="A575" s="5">
        <v>574</v>
      </c>
      <c r="B575" s="5" t="s">
        <v>2885</v>
      </c>
      <c r="C575" s="5" t="s">
        <v>2886</v>
      </c>
      <c r="D575" s="5">
        <v>2021</v>
      </c>
      <c r="E575" s="5" t="s">
        <v>1503</v>
      </c>
      <c r="F575" s="5" t="s">
        <v>2887</v>
      </c>
      <c r="G575" s="5" t="s">
        <v>2888</v>
      </c>
      <c r="H575" s="5" t="s">
        <v>6590</v>
      </c>
    </row>
    <row r="576" spans="1:8" ht="165" x14ac:dyDescent="0.25">
      <c r="A576" s="5">
        <v>575</v>
      </c>
      <c r="B576" s="5" t="s">
        <v>2889</v>
      </c>
      <c r="C576" s="5" t="s">
        <v>2890</v>
      </c>
      <c r="D576" s="5">
        <v>2021</v>
      </c>
      <c r="E576" s="5" t="s">
        <v>2526</v>
      </c>
      <c r="F576" s="5" t="s">
        <v>2891</v>
      </c>
      <c r="G576" s="5" t="s">
        <v>2892</v>
      </c>
      <c r="H576" s="5" t="s">
        <v>6591</v>
      </c>
    </row>
    <row r="577" spans="1:8" ht="90" x14ac:dyDescent="0.25">
      <c r="A577" s="5">
        <v>576</v>
      </c>
      <c r="B577" s="5" t="s">
        <v>2893</v>
      </c>
      <c r="C577" s="5" t="s">
        <v>2894</v>
      </c>
      <c r="D577" s="5">
        <v>2021</v>
      </c>
      <c r="E577" s="5" t="s">
        <v>2895</v>
      </c>
      <c r="F577" s="5" t="s">
        <v>2896</v>
      </c>
      <c r="G577" s="5" t="s">
        <v>2897</v>
      </c>
      <c r="H577" s="5" t="s">
        <v>6596</v>
      </c>
    </row>
    <row r="578" spans="1:8" ht="75" x14ac:dyDescent="0.25">
      <c r="A578" s="5">
        <v>577</v>
      </c>
      <c r="B578" s="5" t="s">
        <v>2898</v>
      </c>
      <c r="C578" s="5" t="s">
        <v>2899</v>
      </c>
      <c r="D578" s="5">
        <v>2021</v>
      </c>
      <c r="E578" s="5" t="s">
        <v>2900</v>
      </c>
      <c r="F578" s="5" t="s">
        <v>2901</v>
      </c>
      <c r="G578" s="5" t="s">
        <v>2902</v>
      </c>
      <c r="H578" s="5" t="s">
        <v>6596</v>
      </c>
    </row>
    <row r="579" spans="1:8" ht="45" x14ac:dyDescent="0.25">
      <c r="A579" s="5">
        <v>578</v>
      </c>
      <c r="B579" s="5" t="s">
        <v>2903</v>
      </c>
      <c r="C579" s="5" t="s">
        <v>2904</v>
      </c>
      <c r="D579" s="5">
        <v>2021</v>
      </c>
      <c r="E579" s="5" t="s">
        <v>2905</v>
      </c>
      <c r="F579" s="5" t="s">
        <v>2906</v>
      </c>
      <c r="G579" s="5" t="s">
        <v>1996</v>
      </c>
      <c r="H579" s="5" t="s">
        <v>6594</v>
      </c>
    </row>
    <row r="580" spans="1:8" ht="105" x14ac:dyDescent="0.25">
      <c r="A580" s="5">
        <v>579</v>
      </c>
      <c r="B580" s="5" t="s">
        <v>2907</v>
      </c>
      <c r="C580" s="5" t="s">
        <v>441</v>
      </c>
      <c r="D580" s="5">
        <v>2021</v>
      </c>
      <c r="E580" s="5" t="s">
        <v>1521</v>
      </c>
      <c r="F580" s="5" t="s">
        <v>2908</v>
      </c>
      <c r="G580" s="5" t="s">
        <v>2909</v>
      </c>
      <c r="H580" s="5" t="s">
        <v>6593</v>
      </c>
    </row>
    <row r="581" spans="1:8" ht="60" x14ac:dyDescent="0.25">
      <c r="A581" s="5">
        <v>580</v>
      </c>
      <c r="B581" s="5" t="s">
        <v>2910</v>
      </c>
      <c r="C581" s="5" t="s">
        <v>429</v>
      </c>
      <c r="D581" s="5">
        <v>2021</v>
      </c>
      <c r="E581" s="5" t="s">
        <v>1521</v>
      </c>
      <c r="F581" s="5" t="s">
        <v>2911</v>
      </c>
      <c r="G581" s="5" t="s">
        <v>2912</v>
      </c>
      <c r="H581" s="5" t="s">
        <v>6594</v>
      </c>
    </row>
    <row r="582" spans="1:8" ht="75" x14ac:dyDescent="0.25">
      <c r="A582" s="5">
        <v>581</v>
      </c>
      <c r="B582" s="5" t="s">
        <v>2913</v>
      </c>
      <c r="C582" s="5" t="s">
        <v>426</v>
      </c>
      <c r="D582" s="5">
        <v>2021</v>
      </c>
      <c r="E582" s="5" t="s">
        <v>1521</v>
      </c>
      <c r="F582" s="5" t="s">
        <v>2914</v>
      </c>
      <c r="G582" s="5" t="s">
        <v>2915</v>
      </c>
      <c r="H582" s="5" t="s">
        <v>6594</v>
      </c>
    </row>
    <row r="583" spans="1:8" ht="105" x14ac:dyDescent="0.25">
      <c r="A583" s="5">
        <v>582</v>
      </c>
      <c r="B583" s="5" t="s">
        <v>2916</v>
      </c>
      <c r="C583" s="5" t="s">
        <v>467</v>
      </c>
      <c r="D583" s="5">
        <v>2021</v>
      </c>
      <c r="E583" s="5" t="s">
        <v>2917</v>
      </c>
      <c r="F583" s="5" t="s">
        <v>2918</v>
      </c>
      <c r="G583" s="5" t="s">
        <v>2919</v>
      </c>
      <c r="H583" s="5" t="s">
        <v>6594</v>
      </c>
    </row>
    <row r="584" spans="1:8" ht="75" x14ac:dyDescent="0.25">
      <c r="A584" s="5">
        <v>583</v>
      </c>
      <c r="B584" s="5" t="s">
        <v>2920</v>
      </c>
      <c r="C584" s="5" t="s">
        <v>440</v>
      </c>
      <c r="D584" s="5">
        <v>2021</v>
      </c>
      <c r="E584" s="5" t="s">
        <v>1521</v>
      </c>
      <c r="F584" s="5" t="s">
        <v>2921</v>
      </c>
      <c r="G584" s="5" t="s">
        <v>2922</v>
      </c>
      <c r="H584" s="5" t="s">
        <v>6594</v>
      </c>
    </row>
    <row r="585" spans="1:8" ht="105" x14ac:dyDescent="0.25">
      <c r="A585" s="5">
        <v>584</v>
      </c>
      <c r="B585" s="5" t="s">
        <v>2907</v>
      </c>
      <c r="C585" s="5" t="s">
        <v>444</v>
      </c>
      <c r="D585" s="5">
        <v>2021</v>
      </c>
      <c r="E585" s="5" t="s">
        <v>1521</v>
      </c>
      <c r="F585" s="5" t="s">
        <v>2923</v>
      </c>
      <c r="G585" s="5" t="s">
        <v>2924</v>
      </c>
      <c r="H585" s="5" t="s">
        <v>6593</v>
      </c>
    </row>
    <row r="586" spans="1:8" ht="90" x14ac:dyDescent="0.25">
      <c r="A586" s="5">
        <v>585</v>
      </c>
      <c r="B586" s="5" t="s">
        <v>2925</v>
      </c>
      <c r="C586" s="5" t="s">
        <v>472</v>
      </c>
      <c r="D586" s="5">
        <v>2021</v>
      </c>
      <c r="E586" s="5" t="s">
        <v>2926</v>
      </c>
      <c r="F586" s="5" t="s">
        <v>2927</v>
      </c>
      <c r="G586" s="5" t="s">
        <v>2928</v>
      </c>
      <c r="H586" s="5" t="s">
        <v>6594</v>
      </c>
    </row>
    <row r="587" spans="1:8" ht="105" x14ac:dyDescent="0.25">
      <c r="A587" s="5">
        <v>586</v>
      </c>
      <c r="B587" s="5" t="s">
        <v>2929</v>
      </c>
      <c r="C587" s="5" t="s">
        <v>2930</v>
      </c>
      <c r="D587" s="5">
        <v>2021</v>
      </c>
      <c r="E587" s="5" t="s">
        <v>1986</v>
      </c>
      <c r="F587" s="5" t="s">
        <v>2931</v>
      </c>
      <c r="G587" s="5" t="s">
        <v>2932</v>
      </c>
      <c r="H587" s="5" t="s">
        <v>6591</v>
      </c>
    </row>
    <row r="588" spans="1:8" ht="75" x14ac:dyDescent="0.25">
      <c r="A588" s="5">
        <v>587</v>
      </c>
      <c r="B588" s="5" t="s">
        <v>2933</v>
      </c>
      <c r="C588" s="5" t="s">
        <v>473</v>
      </c>
      <c r="D588" s="5">
        <v>2021</v>
      </c>
      <c r="E588" s="5" t="s">
        <v>2934</v>
      </c>
      <c r="F588" s="5" t="s">
        <v>2935</v>
      </c>
      <c r="G588" s="5" t="s">
        <v>2936</v>
      </c>
      <c r="H588" s="5" t="s">
        <v>6591</v>
      </c>
    </row>
    <row r="589" spans="1:8" ht="90" x14ac:dyDescent="0.25">
      <c r="A589" s="5">
        <v>588</v>
      </c>
      <c r="B589" s="5" t="s">
        <v>2135</v>
      </c>
      <c r="C589" s="5" t="s">
        <v>474</v>
      </c>
      <c r="D589" s="5">
        <v>2021</v>
      </c>
      <c r="E589" s="5" t="s">
        <v>2934</v>
      </c>
      <c r="F589" s="5" t="s">
        <v>2937</v>
      </c>
      <c r="G589" s="5" t="s">
        <v>2938</v>
      </c>
      <c r="H589" s="5" t="s">
        <v>6594</v>
      </c>
    </row>
    <row r="590" spans="1:8" ht="135" x14ac:dyDescent="0.25">
      <c r="A590" s="5">
        <v>589</v>
      </c>
      <c r="B590" s="5" t="s">
        <v>2939</v>
      </c>
      <c r="C590" s="5" t="s">
        <v>451</v>
      </c>
      <c r="D590" s="5">
        <v>2021</v>
      </c>
      <c r="E590" s="5" t="s">
        <v>1521</v>
      </c>
      <c r="F590" s="5" t="s">
        <v>2940</v>
      </c>
      <c r="G590" s="5" t="s">
        <v>2941</v>
      </c>
      <c r="H590" s="5" t="s">
        <v>6594</v>
      </c>
    </row>
    <row r="591" spans="1:8" ht="135" x14ac:dyDescent="0.25">
      <c r="A591" s="5">
        <v>590</v>
      </c>
      <c r="B591" s="5" t="s">
        <v>2942</v>
      </c>
      <c r="C591" s="5" t="s">
        <v>475</v>
      </c>
      <c r="D591" s="5">
        <v>2021</v>
      </c>
      <c r="E591" s="5" t="s">
        <v>2943</v>
      </c>
      <c r="F591" s="5" t="s">
        <v>2944</v>
      </c>
      <c r="G591" s="5" t="s">
        <v>2945</v>
      </c>
      <c r="H591" s="5" t="s">
        <v>6601</v>
      </c>
    </row>
    <row r="592" spans="1:8" ht="75" x14ac:dyDescent="0.25">
      <c r="A592" s="5">
        <v>591</v>
      </c>
      <c r="B592" s="5" t="s">
        <v>2946</v>
      </c>
      <c r="C592" s="5" t="s">
        <v>466</v>
      </c>
      <c r="D592" s="5">
        <v>2021</v>
      </c>
      <c r="E592" s="5" t="s">
        <v>2947</v>
      </c>
      <c r="F592" s="5" t="s">
        <v>2948</v>
      </c>
      <c r="G592" s="5" t="s">
        <v>2949</v>
      </c>
      <c r="H592" s="5" t="s">
        <v>6592</v>
      </c>
    </row>
    <row r="593" spans="1:8" ht="120" x14ac:dyDescent="0.25">
      <c r="A593" s="5">
        <v>592</v>
      </c>
      <c r="B593" s="5" t="s">
        <v>2950</v>
      </c>
      <c r="C593" s="5" t="s">
        <v>2951</v>
      </c>
      <c r="D593" s="5">
        <v>2021</v>
      </c>
      <c r="E593" s="5" t="s">
        <v>1986</v>
      </c>
      <c r="F593" s="5" t="s">
        <v>2952</v>
      </c>
      <c r="G593" s="5" t="s">
        <v>2953</v>
      </c>
      <c r="H593" s="5" t="s">
        <v>6591</v>
      </c>
    </row>
    <row r="594" spans="1:8" ht="120" x14ac:dyDescent="0.25">
      <c r="A594" s="5">
        <v>593</v>
      </c>
      <c r="B594" s="5" t="s">
        <v>2954</v>
      </c>
      <c r="C594" s="5" t="s">
        <v>2955</v>
      </c>
      <c r="D594" s="5">
        <v>2021</v>
      </c>
      <c r="E594" s="5" t="s">
        <v>2956</v>
      </c>
      <c r="F594" s="5" t="s">
        <v>2957</v>
      </c>
      <c r="G594" s="5" t="s">
        <v>2958</v>
      </c>
      <c r="H594" s="5" t="s">
        <v>6596</v>
      </c>
    </row>
    <row r="595" spans="1:8" ht="60" x14ac:dyDescent="0.25">
      <c r="A595" s="5">
        <v>594</v>
      </c>
      <c r="B595" s="5" t="s">
        <v>2959</v>
      </c>
      <c r="C595" s="5" t="s">
        <v>476</v>
      </c>
      <c r="D595" s="5">
        <v>2021</v>
      </c>
      <c r="E595" s="5" t="s">
        <v>2960</v>
      </c>
      <c r="F595" s="5" t="s">
        <v>2961</v>
      </c>
      <c r="G595" s="5" t="s">
        <v>2962</v>
      </c>
      <c r="H595" s="8" t="s">
        <v>6594</v>
      </c>
    </row>
    <row r="596" spans="1:8" ht="75" x14ac:dyDescent="0.25">
      <c r="A596" s="5">
        <v>595</v>
      </c>
      <c r="B596" s="5" t="s">
        <v>2963</v>
      </c>
      <c r="C596" s="5" t="s">
        <v>477</v>
      </c>
      <c r="D596" s="5">
        <v>2021</v>
      </c>
      <c r="E596" s="5" t="s">
        <v>2136</v>
      </c>
      <c r="F596" s="5" t="s">
        <v>2964</v>
      </c>
      <c r="G596" s="5" t="s">
        <v>2965</v>
      </c>
      <c r="H596" s="8" t="s">
        <v>6594</v>
      </c>
    </row>
    <row r="597" spans="1:8" ht="75" x14ac:dyDescent="0.25">
      <c r="A597" s="5">
        <v>596</v>
      </c>
      <c r="B597" s="5" t="s">
        <v>2966</v>
      </c>
      <c r="C597" s="5" t="s">
        <v>483</v>
      </c>
      <c r="D597" s="5">
        <v>2021</v>
      </c>
      <c r="E597" s="5" t="s">
        <v>2136</v>
      </c>
      <c r="F597" s="5" t="s">
        <v>2967</v>
      </c>
      <c r="G597" s="5" t="s">
        <v>2968</v>
      </c>
      <c r="H597" s="8" t="s">
        <v>6594</v>
      </c>
    </row>
    <row r="598" spans="1:8" ht="60" x14ac:dyDescent="0.25">
      <c r="A598" s="5">
        <v>597</v>
      </c>
      <c r="B598" s="5" t="s">
        <v>2969</v>
      </c>
      <c r="C598" s="5" t="s">
        <v>2970</v>
      </c>
      <c r="D598" s="5">
        <v>2021</v>
      </c>
      <c r="E598" s="5" t="s">
        <v>1521</v>
      </c>
      <c r="F598" s="5" t="s">
        <v>2971</v>
      </c>
      <c r="G598" s="5" t="s">
        <v>2972</v>
      </c>
      <c r="H598" s="8" t="s">
        <v>6594</v>
      </c>
    </row>
    <row r="599" spans="1:8" ht="75" x14ac:dyDescent="0.25">
      <c r="A599" s="5">
        <v>598</v>
      </c>
      <c r="B599" s="5" t="s">
        <v>2973</v>
      </c>
      <c r="C599" s="5" t="s">
        <v>500</v>
      </c>
      <c r="D599" s="5">
        <v>2021</v>
      </c>
      <c r="E599" s="5" t="s">
        <v>501</v>
      </c>
      <c r="F599" s="5" t="s">
        <v>2974</v>
      </c>
      <c r="G599" s="5" t="s">
        <v>2975</v>
      </c>
      <c r="H599" s="8" t="s">
        <v>6594</v>
      </c>
    </row>
    <row r="600" spans="1:8" ht="60" x14ac:dyDescent="0.25">
      <c r="A600" s="5">
        <v>599</v>
      </c>
      <c r="B600" s="5" t="s">
        <v>2976</v>
      </c>
      <c r="C600" s="5" t="s">
        <v>502</v>
      </c>
      <c r="D600" s="5">
        <v>2021</v>
      </c>
      <c r="E600" s="5" t="s">
        <v>501</v>
      </c>
      <c r="F600" s="5" t="s">
        <v>2977</v>
      </c>
      <c r="G600" s="5" t="s">
        <v>2978</v>
      </c>
      <c r="H600" s="8" t="s">
        <v>6594</v>
      </c>
    </row>
    <row r="601" spans="1:8" ht="60" x14ac:dyDescent="0.25">
      <c r="A601" s="5">
        <v>600</v>
      </c>
      <c r="B601" s="5" t="s">
        <v>761</v>
      </c>
      <c r="C601" s="5" t="s">
        <v>2979</v>
      </c>
      <c r="D601" s="5">
        <v>2021</v>
      </c>
      <c r="E601" s="5" t="s">
        <v>4</v>
      </c>
      <c r="F601" s="5" t="s">
        <v>2980</v>
      </c>
      <c r="G601" s="5" t="s">
        <v>2981</v>
      </c>
      <c r="H601" s="8" t="s">
        <v>6591</v>
      </c>
    </row>
    <row r="602" spans="1:8" ht="135" x14ac:dyDescent="0.25">
      <c r="A602" s="5">
        <v>601</v>
      </c>
      <c r="B602" s="5" t="s">
        <v>2982</v>
      </c>
      <c r="C602" s="5" t="s">
        <v>2983</v>
      </c>
      <c r="D602" s="5">
        <v>2021</v>
      </c>
      <c r="E602" s="5" t="s">
        <v>1900</v>
      </c>
      <c r="F602" s="5" t="s">
        <v>2984</v>
      </c>
      <c r="G602" s="5" t="s">
        <v>2985</v>
      </c>
      <c r="H602" s="8" t="s">
        <v>6591</v>
      </c>
    </row>
    <row r="603" spans="1:8" ht="75" x14ac:dyDescent="0.25">
      <c r="A603" s="5">
        <v>602</v>
      </c>
      <c r="B603" s="5" t="s">
        <v>2986</v>
      </c>
      <c r="C603" s="5" t="s">
        <v>2987</v>
      </c>
      <c r="D603" s="5">
        <v>2021</v>
      </c>
      <c r="E603" s="5" t="s">
        <v>2988</v>
      </c>
      <c r="F603" s="5" t="s">
        <v>2989</v>
      </c>
      <c r="G603" s="5" t="s">
        <v>2990</v>
      </c>
      <c r="H603" s="8" t="s">
        <v>6590</v>
      </c>
    </row>
    <row r="604" spans="1:8" ht="90" x14ac:dyDescent="0.25">
      <c r="A604" s="5">
        <v>603</v>
      </c>
      <c r="B604" s="5" t="s">
        <v>2991</v>
      </c>
      <c r="C604" s="5" t="s">
        <v>2992</v>
      </c>
      <c r="D604" s="5">
        <v>2021</v>
      </c>
      <c r="E604" s="5" t="s">
        <v>958</v>
      </c>
      <c r="F604" s="5" t="s">
        <v>2993</v>
      </c>
      <c r="G604" s="5" t="s">
        <v>2994</v>
      </c>
      <c r="H604" s="8" t="s">
        <v>6591</v>
      </c>
    </row>
    <row r="605" spans="1:8" ht="150" x14ac:dyDescent="0.25">
      <c r="A605" s="5">
        <v>604</v>
      </c>
      <c r="B605" s="5" t="s">
        <v>2995</v>
      </c>
      <c r="C605" s="5" t="s">
        <v>2996</v>
      </c>
      <c r="D605" s="5">
        <v>2021</v>
      </c>
      <c r="E605" s="5" t="s">
        <v>958</v>
      </c>
      <c r="F605" s="5" t="s">
        <v>2997</v>
      </c>
      <c r="G605" s="5" t="s">
        <v>2998</v>
      </c>
      <c r="H605" s="8" t="s">
        <v>6590</v>
      </c>
    </row>
    <row r="606" spans="1:8" ht="90" x14ac:dyDescent="0.25">
      <c r="A606" s="5">
        <v>605</v>
      </c>
      <c r="B606" s="5" t="s">
        <v>2999</v>
      </c>
      <c r="C606" s="5" t="s">
        <v>3000</v>
      </c>
      <c r="D606" s="5">
        <v>2021</v>
      </c>
      <c r="E606" s="5" t="s">
        <v>691</v>
      </c>
      <c r="F606" s="5" t="s">
        <v>3001</v>
      </c>
      <c r="G606" s="5" t="s">
        <v>3002</v>
      </c>
      <c r="H606" s="8" t="s">
        <v>6593</v>
      </c>
    </row>
    <row r="607" spans="1:8" ht="60" x14ac:dyDescent="0.25">
      <c r="A607" s="5">
        <v>606</v>
      </c>
      <c r="B607" s="5" t="s">
        <v>3003</v>
      </c>
      <c r="C607" s="5" t="s">
        <v>3004</v>
      </c>
      <c r="D607" s="5">
        <v>2021</v>
      </c>
      <c r="E607" s="5" t="s">
        <v>2521</v>
      </c>
      <c r="F607" s="5" t="s">
        <v>3005</v>
      </c>
      <c r="G607" s="5" t="s">
        <v>3006</v>
      </c>
      <c r="H607" s="8" t="s">
        <v>6590</v>
      </c>
    </row>
    <row r="608" spans="1:8" ht="90" x14ac:dyDescent="0.25">
      <c r="A608" s="5">
        <v>607</v>
      </c>
      <c r="B608" s="5" t="s">
        <v>3007</v>
      </c>
      <c r="C608" s="5" t="s">
        <v>3008</v>
      </c>
      <c r="D608" s="5">
        <v>2021</v>
      </c>
      <c r="E608" s="5" t="s">
        <v>2521</v>
      </c>
      <c r="F608" s="5" t="s">
        <v>3009</v>
      </c>
      <c r="G608" s="5" t="s">
        <v>3010</v>
      </c>
      <c r="H608" s="8" t="s">
        <v>6590</v>
      </c>
    </row>
    <row r="609" spans="1:8" ht="120" x14ac:dyDescent="0.25">
      <c r="A609" s="5">
        <v>608</v>
      </c>
      <c r="B609" s="5" t="s">
        <v>3011</v>
      </c>
      <c r="C609" s="5" t="s">
        <v>3012</v>
      </c>
      <c r="D609" s="5">
        <v>2021</v>
      </c>
      <c r="E609" s="5" t="s">
        <v>3013</v>
      </c>
      <c r="F609" s="5" t="s">
        <v>3014</v>
      </c>
      <c r="G609" s="5" t="s">
        <v>3015</v>
      </c>
      <c r="H609" s="8" t="s">
        <v>6594</v>
      </c>
    </row>
    <row r="610" spans="1:8" ht="165" x14ac:dyDescent="0.25">
      <c r="A610" s="5">
        <v>609</v>
      </c>
      <c r="B610" s="5" t="s">
        <v>3016</v>
      </c>
      <c r="C610" s="5" t="s">
        <v>3017</v>
      </c>
      <c r="D610" s="5">
        <v>2021</v>
      </c>
      <c r="E610" s="5" t="s">
        <v>3018</v>
      </c>
      <c r="F610" s="5" t="s">
        <v>3019</v>
      </c>
      <c r="G610" s="5" t="s">
        <v>3020</v>
      </c>
      <c r="H610" s="8" t="s">
        <v>6595</v>
      </c>
    </row>
    <row r="611" spans="1:8" ht="120" x14ac:dyDescent="0.25">
      <c r="A611" s="5">
        <v>610</v>
      </c>
      <c r="B611" s="5" t="s">
        <v>3021</v>
      </c>
      <c r="C611" s="5" t="s">
        <v>3022</v>
      </c>
      <c r="D611" s="5">
        <v>2021</v>
      </c>
      <c r="E611" s="5" t="s">
        <v>3023</v>
      </c>
      <c r="F611" s="5" t="s">
        <v>3024</v>
      </c>
      <c r="G611" s="5" t="s">
        <v>740</v>
      </c>
      <c r="H611" s="8" t="s">
        <v>6591</v>
      </c>
    </row>
    <row r="612" spans="1:8" ht="180" x14ac:dyDescent="0.25">
      <c r="A612" s="5">
        <v>611</v>
      </c>
      <c r="B612" s="5" t="s">
        <v>3025</v>
      </c>
      <c r="C612" s="5" t="s">
        <v>3026</v>
      </c>
      <c r="D612" s="5">
        <v>2021</v>
      </c>
      <c r="E612" s="5" t="s">
        <v>3027</v>
      </c>
      <c r="F612" s="5"/>
      <c r="G612" s="5" t="s">
        <v>3028</v>
      </c>
      <c r="H612" s="8" t="s">
        <v>6594</v>
      </c>
    </row>
    <row r="613" spans="1:8" ht="90" x14ac:dyDescent="0.25">
      <c r="A613" s="5">
        <v>612</v>
      </c>
      <c r="B613" s="5" t="s">
        <v>2153</v>
      </c>
      <c r="C613" s="5" t="s">
        <v>3029</v>
      </c>
      <c r="D613" s="5">
        <v>2021</v>
      </c>
      <c r="E613" s="5" t="s">
        <v>2155</v>
      </c>
      <c r="F613" s="5" t="s">
        <v>3030</v>
      </c>
      <c r="G613" s="5" t="s">
        <v>3031</v>
      </c>
      <c r="H613" s="8" t="s">
        <v>6591</v>
      </c>
    </row>
    <row r="614" spans="1:8" ht="75" x14ac:dyDescent="0.25">
      <c r="A614" s="5">
        <v>613</v>
      </c>
      <c r="B614" s="5" t="s">
        <v>3032</v>
      </c>
      <c r="C614" s="5" t="s">
        <v>447</v>
      </c>
      <c r="D614" s="5">
        <v>2021</v>
      </c>
      <c r="E614" s="5" t="s">
        <v>1521</v>
      </c>
      <c r="F614" s="5" t="s">
        <v>3033</v>
      </c>
      <c r="G614" s="5" t="s">
        <v>3034</v>
      </c>
      <c r="H614" s="8" t="s">
        <v>6594</v>
      </c>
    </row>
    <row r="615" spans="1:8" ht="75" x14ac:dyDescent="0.25">
      <c r="A615" s="5">
        <v>614</v>
      </c>
      <c r="B615" s="5" t="s">
        <v>3035</v>
      </c>
      <c r="C615" s="5" t="s">
        <v>3036</v>
      </c>
      <c r="D615" s="5">
        <v>2021</v>
      </c>
      <c r="E615" s="5" t="s">
        <v>1743</v>
      </c>
      <c r="F615" s="5" t="s">
        <v>3037</v>
      </c>
      <c r="G615" s="5" t="s">
        <v>3038</v>
      </c>
      <c r="H615" s="8" t="s">
        <v>6594</v>
      </c>
    </row>
    <row r="616" spans="1:8" ht="75" x14ac:dyDescent="0.25">
      <c r="A616" s="5">
        <v>615</v>
      </c>
      <c r="B616" s="5" t="s">
        <v>3039</v>
      </c>
      <c r="C616" s="5" t="s">
        <v>450</v>
      </c>
      <c r="D616" s="5">
        <v>2021</v>
      </c>
      <c r="E616" s="5" t="s">
        <v>1521</v>
      </c>
      <c r="F616" s="5" t="s">
        <v>3040</v>
      </c>
      <c r="G616" s="5" t="s">
        <v>3041</v>
      </c>
      <c r="H616" s="8" t="s">
        <v>6594</v>
      </c>
    </row>
    <row r="617" spans="1:8" ht="45" x14ac:dyDescent="0.25">
      <c r="A617" s="5">
        <v>616</v>
      </c>
      <c r="B617" s="5" t="s">
        <v>3042</v>
      </c>
      <c r="C617" s="5" t="s">
        <v>3043</v>
      </c>
      <c r="D617" s="5">
        <v>2021</v>
      </c>
      <c r="E617" s="5" t="s">
        <v>3044</v>
      </c>
      <c r="F617" s="5" t="s">
        <v>3045</v>
      </c>
      <c r="G617" s="5" t="s">
        <v>3046</v>
      </c>
      <c r="H617" s="8" t="s">
        <v>6591</v>
      </c>
    </row>
    <row r="618" spans="1:8" ht="165" x14ac:dyDescent="0.25">
      <c r="A618" s="5">
        <v>617</v>
      </c>
      <c r="B618" s="5" t="s">
        <v>3047</v>
      </c>
      <c r="C618" s="5" t="s">
        <v>3048</v>
      </c>
      <c r="D618" s="5">
        <v>2021</v>
      </c>
      <c r="E618" s="5" t="s">
        <v>3049</v>
      </c>
      <c r="F618" s="5" t="s">
        <v>3050</v>
      </c>
      <c r="G618" s="5" t="s">
        <v>3051</v>
      </c>
      <c r="H618" s="8" t="s">
        <v>6592</v>
      </c>
    </row>
    <row r="619" spans="1:8" ht="105" x14ac:dyDescent="0.25">
      <c r="A619" s="5">
        <v>618</v>
      </c>
      <c r="B619" s="5" t="s">
        <v>3052</v>
      </c>
      <c r="C619" s="5" t="s">
        <v>209</v>
      </c>
      <c r="D619" s="5">
        <v>2021</v>
      </c>
      <c r="E619" s="5" t="s">
        <v>3053</v>
      </c>
      <c r="F619" s="5" t="s">
        <v>3054</v>
      </c>
      <c r="G619" s="5" t="s">
        <v>3055</v>
      </c>
      <c r="H619" s="8" t="s">
        <v>6590</v>
      </c>
    </row>
    <row r="620" spans="1:8" ht="90" x14ac:dyDescent="0.25">
      <c r="A620" s="5">
        <v>619</v>
      </c>
      <c r="B620" s="5" t="s">
        <v>3056</v>
      </c>
      <c r="C620" s="5" t="s">
        <v>3057</v>
      </c>
      <c r="D620" s="5">
        <v>2021</v>
      </c>
      <c r="E620" s="5" t="s">
        <v>3058</v>
      </c>
      <c r="F620" s="5" t="s">
        <v>3059</v>
      </c>
      <c r="G620" s="5" t="s">
        <v>3060</v>
      </c>
      <c r="H620" s="8" t="s">
        <v>6598</v>
      </c>
    </row>
    <row r="621" spans="1:8" ht="60" x14ac:dyDescent="0.25">
      <c r="A621" s="5">
        <v>620</v>
      </c>
      <c r="B621" s="5" t="s">
        <v>3061</v>
      </c>
      <c r="C621" s="5" t="s">
        <v>503</v>
      </c>
      <c r="D621" s="5">
        <v>2021</v>
      </c>
      <c r="E621" s="5" t="s">
        <v>504</v>
      </c>
      <c r="F621" s="5" t="s">
        <v>3062</v>
      </c>
      <c r="G621" s="5" t="s">
        <v>3063</v>
      </c>
      <c r="H621" s="8" t="s">
        <v>6594</v>
      </c>
    </row>
    <row r="622" spans="1:8" ht="75" x14ac:dyDescent="0.25">
      <c r="A622" s="5">
        <v>621</v>
      </c>
      <c r="B622" s="5" t="s">
        <v>3064</v>
      </c>
      <c r="C622" s="5" t="s">
        <v>445</v>
      </c>
      <c r="D622" s="5">
        <v>2021</v>
      </c>
      <c r="E622" s="5" t="s">
        <v>1521</v>
      </c>
      <c r="F622" s="5" t="s">
        <v>3065</v>
      </c>
      <c r="G622" s="5" t="s">
        <v>3066</v>
      </c>
      <c r="H622" s="8" t="s">
        <v>6594</v>
      </c>
    </row>
    <row r="623" spans="1:8" ht="180" x14ac:dyDescent="0.25">
      <c r="A623" s="5">
        <v>622</v>
      </c>
      <c r="B623" s="5" t="s">
        <v>3067</v>
      </c>
      <c r="C623" s="5" t="s">
        <v>3068</v>
      </c>
      <c r="D623" s="5">
        <v>2021</v>
      </c>
      <c r="E623" s="5" t="s">
        <v>1725</v>
      </c>
      <c r="F623" s="5" t="s">
        <v>3069</v>
      </c>
      <c r="G623" s="5" t="s">
        <v>3070</v>
      </c>
      <c r="H623" s="8" t="s">
        <v>6593</v>
      </c>
    </row>
    <row r="624" spans="1:8" ht="120" x14ac:dyDescent="0.25">
      <c r="A624" s="5">
        <v>623</v>
      </c>
      <c r="B624" s="5" t="s">
        <v>3071</v>
      </c>
      <c r="C624" s="5" t="s">
        <v>186</v>
      </c>
      <c r="D624" s="5">
        <v>2021</v>
      </c>
      <c r="E624" s="5" t="s">
        <v>3072</v>
      </c>
      <c r="F624" s="5" t="s">
        <v>3073</v>
      </c>
      <c r="G624" s="5" t="s">
        <v>3074</v>
      </c>
      <c r="H624" s="8" t="s">
        <v>6593</v>
      </c>
    </row>
    <row r="625" spans="1:8" ht="75" x14ac:dyDescent="0.25">
      <c r="A625" s="5">
        <v>624</v>
      </c>
      <c r="B625" s="5" t="s">
        <v>3075</v>
      </c>
      <c r="C625" s="5" t="s">
        <v>3076</v>
      </c>
      <c r="D625" s="5">
        <v>2021</v>
      </c>
      <c r="E625" s="5" t="s">
        <v>504</v>
      </c>
      <c r="F625" s="5" t="s">
        <v>3077</v>
      </c>
      <c r="G625" s="5" t="s">
        <v>3078</v>
      </c>
      <c r="H625" s="8" t="s">
        <v>6594</v>
      </c>
    </row>
    <row r="626" spans="1:8" ht="105" x14ac:dyDescent="0.25">
      <c r="A626" s="5">
        <v>625</v>
      </c>
      <c r="B626" s="5" t="s">
        <v>3079</v>
      </c>
      <c r="C626" s="5" t="s">
        <v>464</v>
      </c>
      <c r="D626" s="5">
        <v>2021</v>
      </c>
      <c r="E626" s="5" t="s">
        <v>504</v>
      </c>
      <c r="F626" s="5" t="s">
        <v>3080</v>
      </c>
      <c r="G626" s="5" t="s">
        <v>3081</v>
      </c>
      <c r="H626" s="8" t="s">
        <v>6594</v>
      </c>
    </row>
    <row r="627" spans="1:8" ht="105" x14ac:dyDescent="0.25">
      <c r="A627" s="5">
        <v>626</v>
      </c>
      <c r="B627" s="5" t="s">
        <v>3082</v>
      </c>
      <c r="C627" s="5" t="s">
        <v>3083</v>
      </c>
      <c r="D627" s="5">
        <v>2021</v>
      </c>
      <c r="E627" s="5" t="s">
        <v>504</v>
      </c>
      <c r="F627" s="5" t="s">
        <v>3084</v>
      </c>
      <c r="G627" s="5" t="s">
        <v>3085</v>
      </c>
      <c r="H627" s="8" t="s">
        <v>6594</v>
      </c>
    </row>
    <row r="628" spans="1:8" ht="135" x14ac:dyDescent="0.25">
      <c r="A628" s="5">
        <v>627</v>
      </c>
      <c r="B628" s="5" t="s">
        <v>3086</v>
      </c>
      <c r="C628" s="5" t="s">
        <v>478</v>
      </c>
      <c r="D628" s="5">
        <v>2021</v>
      </c>
      <c r="E628" s="5" t="s">
        <v>504</v>
      </c>
      <c r="F628" s="5" t="s">
        <v>3087</v>
      </c>
      <c r="G628" s="5" t="s">
        <v>3088</v>
      </c>
      <c r="H628" s="8" t="s">
        <v>6594</v>
      </c>
    </row>
    <row r="629" spans="1:8" ht="135" x14ac:dyDescent="0.25">
      <c r="A629" s="5">
        <v>628</v>
      </c>
      <c r="B629" s="5" t="s">
        <v>3089</v>
      </c>
      <c r="C629" s="5" t="s">
        <v>3090</v>
      </c>
      <c r="D629" s="5">
        <v>2021</v>
      </c>
      <c r="E629" s="5" t="s">
        <v>3091</v>
      </c>
      <c r="F629" s="5" t="s">
        <v>3092</v>
      </c>
      <c r="G629" s="5" t="s">
        <v>3093</v>
      </c>
      <c r="H629" s="8" t="s">
        <v>6591</v>
      </c>
    </row>
    <row r="630" spans="1:8" ht="75" x14ac:dyDescent="0.25">
      <c r="A630" s="5">
        <v>629</v>
      </c>
      <c r="B630" s="5" t="s">
        <v>3094</v>
      </c>
      <c r="C630" s="5" t="s">
        <v>3095</v>
      </c>
      <c r="D630" s="5">
        <v>2021</v>
      </c>
      <c r="E630" s="5" t="s">
        <v>1564</v>
      </c>
      <c r="F630" s="5" t="s">
        <v>3096</v>
      </c>
      <c r="G630" s="5" t="s">
        <v>3097</v>
      </c>
      <c r="H630" s="8" t="s">
        <v>6591</v>
      </c>
    </row>
    <row r="631" spans="1:8" ht="75" x14ac:dyDescent="0.25">
      <c r="A631" s="5">
        <v>630</v>
      </c>
      <c r="B631" s="5" t="s">
        <v>3098</v>
      </c>
      <c r="C631" s="5" t="s">
        <v>3099</v>
      </c>
      <c r="D631" s="5">
        <v>2021</v>
      </c>
      <c r="E631" s="5" t="s">
        <v>3100</v>
      </c>
      <c r="F631" s="5"/>
      <c r="G631" s="5" t="s">
        <v>3101</v>
      </c>
      <c r="H631" s="8" t="s">
        <v>6591</v>
      </c>
    </row>
    <row r="632" spans="1:8" ht="120" x14ac:dyDescent="0.25">
      <c r="A632" s="5">
        <v>631</v>
      </c>
      <c r="B632" s="5" t="s">
        <v>3102</v>
      </c>
      <c r="C632" s="5" t="s">
        <v>498</v>
      </c>
      <c r="D632" s="5">
        <v>2021</v>
      </c>
      <c r="E632" s="5" t="s">
        <v>1521</v>
      </c>
      <c r="F632" s="5" t="s">
        <v>3103</v>
      </c>
      <c r="G632" s="5" t="s">
        <v>3104</v>
      </c>
      <c r="H632" s="8" t="s">
        <v>6593</v>
      </c>
    </row>
    <row r="633" spans="1:8" ht="90" x14ac:dyDescent="0.25">
      <c r="A633" s="5">
        <v>632</v>
      </c>
      <c r="B633" s="5" t="s">
        <v>3105</v>
      </c>
      <c r="C633" s="5" t="s">
        <v>3106</v>
      </c>
      <c r="D633" s="5">
        <v>2021</v>
      </c>
      <c r="E633" s="5" t="s">
        <v>992</v>
      </c>
      <c r="F633" s="5" t="s">
        <v>3107</v>
      </c>
      <c r="G633" s="5" t="s">
        <v>3108</v>
      </c>
      <c r="H633" s="8" t="s">
        <v>6592</v>
      </c>
    </row>
    <row r="634" spans="1:8" ht="60" x14ac:dyDescent="0.25">
      <c r="A634" s="5">
        <v>633</v>
      </c>
      <c r="B634" s="5" t="s">
        <v>2153</v>
      </c>
      <c r="C634" s="5" t="s">
        <v>3109</v>
      </c>
      <c r="D634" s="5">
        <v>2021</v>
      </c>
      <c r="E634" s="5" t="s">
        <v>2155</v>
      </c>
      <c r="F634" s="5" t="s">
        <v>3110</v>
      </c>
      <c r="G634" s="5" t="s">
        <v>3111</v>
      </c>
      <c r="H634" s="8" t="s">
        <v>6591</v>
      </c>
    </row>
    <row r="635" spans="1:8" ht="60" x14ac:dyDescent="0.25">
      <c r="A635" s="5">
        <v>634</v>
      </c>
      <c r="B635" s="5" t="s">
        <v>3112</v>
      </c>
      <c r="C635" s="5" t="s">
        <v>161</v>
      </c>
      <c r="D635" s="5">
        <v>2021</v>
      </c>
      <c r="E635" s="5" t="s">
        <v>3113</v>
      </c>
      <c r="F635" s="5" t="s">
        <v>3114</v>
      </c>
      <c r="G635" s="5" t="s">
        <v>3115</v>
      </c>
      <c r="H635" s="8" t="s">
        <v>6593</v>
      </c>
    </row>
    <row r="636" spans="1:8" ht="120" x14ac:dyDescent="0.25">
      <c r="A636" s="5">
        <v>635</v>
      </c>
      <c r="B636" s="5" t="s">
        <v>3116</v>
      </c>
      <c r="C636" s="5" t="s">
        <v>233</v>
      </c>
      <c r="D636" s="5">
        <v>2021</v>
      </c>
      <c r="E636" s="5" t="s">
        <v>234</v>
      </c>
      <c r="F636" s="5" t="s">
        <v>3117</v>
      </c>
      <c r="G636" s="5" t="s">
        <v>3118</v>
      </c>
      <c r="H636" s="8" t="s">
        <v>6593</v>
      </c>
    </row>
    <row r="637" spans="1:8" ht="105" x14ac:dyDescent="0.25">
      <c r="A637" s="5">
        <v>636</v>
      </c>
      <c r="B637" s="5" t="s">
        <v>3119</v>
      </c>
      <c r="C637" s="5" t="s">
        <v>490</v>
      </c>
      <c r="D637" s="5">
        <v>2021</v>
      </c>
      <c r="E637" s="5" t="s">
        <v>3120</v>
      </c>
      <c r="F637" s="5" t="s">
        <v>3121</v>
      </c>
      <c r="G637" s="5" t="s">
        <v>3122</v>
      </c>
      <c r="H637" s="8" t="s">
        <v>6594</v>
      </c>
    </row>
    <row r="638" spans="1:8" ht="180" x14ac:dyDescent="0.25">
      <c r="A638" s="5">
        <v>637</v>
      </c>
      <c r="B638" s="5" t="s">
        <v>3123</v>
      </c>
      <c r="C638" s="5" t="s">
        <v>3124</v>
      </c>
      <c r="D638" s="5">
        <v>2021</v>
      </c>
      <c r="E638" s="5" t="s">
        <v>3125</v>
      </c>
      <c r="F638" s="5" t="s">
        <v>3126</v>
      </c>
      <c r="G638" s="5" t="s">
        <v>3127</v>
      </c>
      <c r="H638" s="8" t="s">
        <v>6594</v>
      </c>
    </row>
    <row r="639" spans="1:8" ht="75" x14ac:dyDescent="0.25">
      <c r="A639" s="5">
        <v>638</v>
      </c>
      <c r="B639" s="5" t="s">
        <v>142</v>
      </c>
      <c r="C639" s="5" t="s">
        <v>3128</v>
      </c>
      <c r="D639" s="5">
        <v>2021</v>
      </c>
      <c r="E639" s="5" t="s">
        <v>992</v>
      </c>
      <c r="F639" s="5" t="s">
        <v>3129</v>
      </c>
      <c r="G639" s="5" t="s">
        <v>3130</v>
      </c>
      <c r="H639" s="8" t="s">
        <v>6593</v>
      </c>
    </row>
    <row r="640" spans="1:8" ht="105" x14ac:dyDescent="0.25">
      <c r="A640" s="5">
        <v>639</v>
      </c>
      <c r="B640" s="5" t="s">
        <v>3131</v>
      </c>
      <c r="C640" s="5" t="s">
        <v>3132</v>
      </c>
      <c r="D640" s="5">
        <v>2021</v>
      </c>
      <c r="E640" s="5" t="s">
        <v>1465</v>
      </c>
      <c r="F640" s="5" t="s">
        <v>3133</v>
      </c>
      <c r="G640" s="5" t="s">
        <v>3134</v>
      </c>
      <c r="H640" s="8" t="s">
        <v>6592</v>
      </c>
    </row>
    <row r="641" spans="1:8" ht="165" x14ac:dyDescent="0.25">
      <c r="A641" s="5">
        <v>640</v>
      </c>
      <c r="B641" s="5" t="s">
        <v>3135</v>
      </c>
      <c r="C641" s="5" t="s">
        <v>468</v>
      </c>
      <c r="D641" s="5">
        <v>2021</v>
      </c>
      <c r="E641" s="5" t="s">
        <v>504</v>
      </c>
      <c r="F641" s="5" t="s">
        <v>3136</v>
      </c>
      <c r="G641" s="5" t="s">
        <v>3137</v>
      </c>
      <c r="H641" s="8" t="s">
        <v>6594</v>
      </c>
    </row>
    <row r="642" spans="1:8" ht="75" x14ac:dyDescent="0.25">
      <c r="A642" s="5">
        <v>641</v>
      </c>
      <c r="B642" s="5" t="s">
        <v>3138</v>
      </c>
      <c r="C642" s="5" t="s">
        <v>461</v>
      </c>
      <c r="D642" s="5">
        <v>2021</v>
      </c>
      <c r="E642" s="5" t="s">
        <v>462</v>
      </c>
      <c r="F642" s="5"/>
      <c r="G642" s="5" t="s">
        <v>3139</v>
      </c>
      <c r="H642" s="8" t="s">
        <v>6594</v>
      </c>
    </row>
    <row r="643" spans="1:8" ht="60" x14ac:dyDescent="0.25">
      <c r="A643" s="5">
        <v>642</v>
      </c>
      <c r="B643" s="5" t="s">
        <v>3138</v>
      </c>
      <c r="C643" s="5" t="s">
        <v>463</v>
      </c>
      <c r="D643" s="5">
        <v>2021</v>
      </c>
      <c r="E643" s="5" t="s">
        <v>462</v>
      </c>
      <c r="F643" s="5"/>
      <c r="G643" s="5" t="s">
        <v>3139</v>
      </c>
      <c r="H643" s="8" t="s">
        <v>6594</v>
      </c>
    </row>
    <row r="644" spans="1:8" ht="60" x14ac:dyDescent="0.25">
      <c r="A644" s="5">
        <v>643</v>
      </c>
      <c r="B644" s="5" t="s">
        <v>3140</v>
      </c>
      <c r="C644" s="5" t="s">
        <v>484</v>
      </c>
      <c r="D644" s="5">
        <v>2021</v>
      </c>
      <c r="E644" s="5" t="s">
        <v>1994</v>
      </c>
      <c r="F644" s="5" t="s">
        <v>3141</v>
      </c>
      <c r="G644" s="5" t="s">
        <v>3142</v>
      </c>
      <c r="H644" s="8" t="s">
        <v>6594</v>
      </c>
    </row>
    <row r="645" spans="1:8" ht="60" x14ac:dyDescent="0.25">
      <c r="A645" s="5">
        <v>644</v>
      </c>
      <c r="B645" s="5" t="s">
        <v>3143</v>
      </c>
      <c r="C645" s="5" t="s">
        <v>3144</v>
      </c>
      <c r="D645" s="5">
        <v>2021</v>
      </c>
      <c r="E645" s="5" t="s">
        <v>1564</v>
      </c>
      <c r="F645" s="5" t="s">
        <v>3145</v>
      </c>
      <c r="G645" s="5" t="s">
        <v>3146</v>
      </c>
      <c r="H645" s="8" t="s">
        <v>6591</v>
      </c>
    </row>
    <row r="646" spans="1:8" ht="165" x14ac:dyDescent="0.25">
      <c r="A646" s="5">
        <v>645</v>
      </c>
      <c r="B646" s="5" t="s">
        <v>3147</v>
      </c>
      <c r="C646" s="5" t="s">
        <v>3148</v>
      </c>
      <c r="D646" s="5">
        <v>2021</v>
      </c>
      <c r="E646" s="5" t="s">
        <v>3049</v>
      </c>
      <c r="F646" s="5" t="s">
        <v>3149</v>
      </c>
      <c r="G646" s="5" t="s">
        <v>3150</v>
      </c>
      <c r="H646" s="8" t="s">
        <v>6592</v>
      </c>
    </row>
    <row r="647" spans="1:8" ht="105" x14ac:dyDescent="0.25">
      <c r="A647" s="5">
        <v>646</v>
      </c>
      <c r="B647" s="5" t="s">
        <v>3151</v>
      </c>
      <c r="C647" s="5" t="s">
        <v>3152</v>
      </c>
      <c r="D647" s="5">
        <v>2021</v>
      </c>
      <c r="E647" s="5" t="s">
        <v>3153</v>
      </c>
      <c r="F647" s="5" t="s">
        <v>3154</v>
      </c>
      <c r="G647" s="5" t="s">
        <v>3155</v>
      </c>
      <c r="H647" s="8" t="s">
        <v>6593</v>
      </c>
    </row>
    <row r="648" spans="1:8" ht="150" x14ac:dyDescent="0.25">
      <c r="A648" s="5">
        <v>647</v>
      </c>
      <c r="B648" s="5" t="s">
        <v>3156</v>
      </c>
      <c r="C648" s="5" t="s">
        <v>3157</v>
      </c>
      <c r="D648" s="5">
        <v>2021</v>
      </c>
      <c r="E648" s="5" t="s">
        <v>1709</v>
      </c>
      <c r="F648" s="5" t="s">
        <v>3158</v>
      </c>
      <c r="G648" s="5" t="s">
        <v>3159</v>
      </c>
      <c r="H648" s="8" t="s">
        <v>6597</v>
      </c>
    </row>
    <row r="649" spans="1:8" ht="120" x14ac:dyDescent="0.25">
      <c r="A649" s="5">
        <v>648</v>
      </c>
      <c r="B649" s="5" t="s">
        <v>3160</v>
      </c>
      <c r="C649" s="5" t="s">
        <v>3161</v>
      </c>
      <c r="D649" s="5">
        <v>2021</v>
      </c>
      <c r="E649" s="5" t="s">
        <v>1900</v>
      </c>
      <c r="F649" s="5" t="s">
        <v>3162</v>
      </c>
      <c r="G649" s="5" t="s">
        <v>3163</v>
      </c>
      <c r="H649" s="8" t="s">
        <v>6591</v>
      </c>
    </row>
    <row r="650" spans="1:8" ht="90" x14ac:dyDescent="0.25">
      <c r="A650" s="5">
        <v>649</v>
      </c>
      <c r="B650" s="5" t="s">
        <v>3164</v>
      </c>
      <c r="C650" s="5" t="s">
        <v>144</v>
      </c>
      <c r="D650" s="5">
        <v>2021</v>
      </c>
      <c r="E650" s="5" t="s">
        <v>3165</v>
      </c>
      <c r="F650" s="5" t="s">
        <v>3166</v>
      </c>
      <c r="G650" s="5" t="s">
        <v>3167</v>
      </c>
      <c r="H650" s="8" t="s">
        <v>6590</v>
      </c>
    </row>
    <row r="651" spans="1:8" ht="180" x14ac:dyDescent="0.25">
      <c r="A651" s="5">
        <v>650</v>
      </c>
      <c r="B651" s="5" t="s">
        <v>3168</v>
      </c>
      <c r="C651" s="5" t="s">
        <v>235</v>
      </c>
      <c r="D651" s="5">
        <v>2021</v>
      </c>
      <c r="E651" s="5" t="s">
        <v>236</v>
      </c>
      <c r="F651" s="5" t="s">
        <v>3169</v>
      </c>
      <c r="G651" s="5" t="s">
        <v>3170</v>
      </c>
      <c r="H651" s="8" t="s">
        <v>6592</v>
      </c>
    </row>
    <row r="652" spans="1:8" ht="60" x14ac:dyDescent="0.25">
      <c r="A652" s="5">
        <v>651</v>
      </c>
      <c r="B652" s="5" t="s">
        <v>142</v>
      </c>
      <c r="C652" s="5" t="s">
        <v>237</v>
      </c>
      <c r="D652" s="5">
        <v>2021</v>
      </c>
      <c r="E652" s="5" t="s">
        <v>238</v>
      </c>
      <c r="F652" s="5" t="s">
        <v>3171</v>
      </c>
      <c r="G652" s="5" t="s">
        <v>3172</v>
      </c>
      <c r="H652" s="8" t="s">
        <v>6593</v>
      </c>
    </row>
    <row r="653" spans="1:8" ht="105" x14ac:dyDescent="0.25">
      <c r="A653" s="5">
        <v>652</v>
      </c>
      <c r="B653" s="5" t="s">
        <v>3173</v>
      </c>
      <c r="C653" s="5" t="s">
        <v>3174</v>
      </c>
      <c r="D653" s="5">
        <v>2021</v>
      </c>
      <c r="E653" s="5" t="s">
        <v>3175</v>
      </c>
      <c r="F653" s="5" t="s">
        <v>3176</v>
      </c>
      <c r="G653" s="5" t="s">
        <v>3177</v>
      </c>
      <c r="H653" s="8" t="s">
        <v>6591</v>
      </c>
    </row>
    <row r="654" spans="1:8" ht="30" x14ac:dyDescent="0.25">
      <c r="A654" s="5">
        <v>653</v>
      </c>
      <c r="B654" s="5" t="s">
        <v>3178</v>
      </c>
      <c r="C654" s="5" t="s">
        <v>3179</v>
      </c>
      <c r="D654" s="5">
        <v>2020</v>
      </c>
      <c r="E654" s="5" t="s">
        <v>2600</v>
      </c>
      <c r="F654" s="5" t="s">
        <v>3180</v>
      </c>
      <c r="G654" s="5" t="s">
        <v>3181</v>
      </c>
      <c r="H654" s="8" t="s">
        <v>6593</v>
      </c>
    </row>
    <row r="655" spans="1:8" ht="75" x14ac:dyDescent="0.25">
      <c r="A655" s="5">
        <v>654</v>
      </c>
      <c r="B655" s="5" t="s">
        <v>3182</v>
      </c>
      <c r="C655" s="5" t="s">
        <v>3183</v>
      </c>
      <c r="D655" s="5">
        <v>2020</v>
      </c>
      <c r="E655" s="5" t="s">
        <v>865</v>
      </c>
      <c r="F655" s="5" t="s">
        <v>3184</v>
      </c>
      <c r="G655" s="5" t="s">
        <v>3185</v>
      </c>
      <c r="H655" s="8" t="s">
        <v>6590</v>
      </c>
    </row>
    <row r="656" spans="1:8" ht="75" x14ac:dyDescent="0.25">
      <c r="A656" s="5">
        <v>655</v>
      </c>
      <c r="B656" s="5" t="s">
        <v>3186</v>
      </c>
      <c r="C656" s="5" t="s">
        <v>3187</v>
      </c>
      <c r="D656" s="5">
        <v>2020</v>
      </c>
      <c r="E656" s="5" t="s">
        <v>3188</v>
      </c>
      <c r="F656" s="5" t="s">
        <v>3189</v>
      </c>
      <c r="G656" s="5" t="s">
        <v>3190</v>
      </c>
      <c r="H656" s="8" t="s">
        <v>6590</v>
      </c>
    </row>
    <row r="657" spans="1:8" ht="90" x14ac:dyDescent="0.25">
      <c r="A657" s="5">
        <v>656</v>
      </c>
      <c r="B657" s="5" t="s">
        <v>3191</v>
      </c>
      <c r="C657" s="5" t="s">
        <v>3192</v>
      </c>
      <c r="D657" s="5">
        <v>2020</v>
      </c>
      <c r="E657" s="5" t="s">
        <v>3188</v>
      </c>
      <c r="F657" s="5" t="s">
        <v>3193</v>
      </c>
      <c r="G657" s="5" t="s">
        <v>3194</v>
      </c>
      <c r="H657" s="8" t="s">
        <v>6590</v>
      </c>
    </row>
    <row r="658" spans="1:8" ht="90" x14ac:dyDescent="0.25">
      <c r="A658" s="5">
        <v>657</v>
      </c>
      <c r="B658" s="5" t="s">
        <v>3195</v>
      </c>
      <c r="C658" s="5" t="s">
        <v>247</v>
      </c>
      <c r="D658" s="5">
        <v>2020</v>
      </c>
      <c r="E658" s="5" t="s">
        <v>3196</v>
      </c>
      <c r="F658" s="5" t="s">
        <v>3197</v>
      </c>
      <c r="G658" s="5" t="s">
        <v>3198</v>
      </c>
      <c r="H658" s="8" t="s">
        <v>6597</v>
      </c>
    </row>
    <row r="659" spans="1:8" ht="75" x14ac:dyDescent="0.25">
      <c r="A659" s="5">
        <v>658</v>
      </c>
      <c r="B659" s="5" t="s">
        <v>3199</v>
      </c>
      <c r="C659" s="5" t="s">
        <v>252</v>
      </c>
      <c r="D659" s="5">
        <v>2020</v>
      </c>
      <c r="E659" s="5" t="s">
        <v>3200</v>
      </c>
      <c r="F659" s="5" t="s">
        <v>3201</v>
      </c>
      <c r="G659" s="5" t="s">
        <v>3202</v>
      </c>
      <c r="H659" s="8" t="s">
        <v>6591</v>
      </c>
    </row>
    <row r="660" spans="1:8" ht="180" x14ac:dyDescent="0.25">
      <c r="A660" s="5">
        <v>659</v>
      </c>
      <c r="B660" s="5" t="s">
        <v>3203</v>
      </c>
      <c r="C660" s="5" t="s">
        <v>3204</v>
      </c>
      <c r="D660" s="5">
        <v>2020</v>
      </c>
      <c r="E660" s="5" t="s">
        <v>1355</v>
      </c>
      <c r="F660" s="5" t="s">
        <v>3205</v>
      </c>
      <c r="G660" s="5" t="s">
        <v>3206</v>
      </c>
      <c r="H660" s="8" t="s">
        <v>6594</v>
      </c>
    </row>
    <row r="661" spans="1:8" ht="105" x14ac:dyDescent="0.25">
      <c r="A661" s="5">
        <v>660</v>
      </c>
      <c r="B661" s="5" t="s">
        <v>3207</v>
      </c>
      <c r="C661" s="5" t="s">
        <v>3208</v>
      </c>
      <c r="D661" s="5">
        <v>2020</v>
      </c>
      <c r="E661" s="5" t="s">
        <v>726</v>
      </c>
      <c r="F661" s="5" t="s">
        <v>3209</v>
      </c>
      <c r="G661" s="5" t="s">
        <v>3210</v>
      </c>
      <c r="H661" s="8" t="s">
        <v>6593</v>
      </c>
    </row>
    <row r="662" spans="1:8" ht="75" x14ac:dyDescent="0.25">
      <c r="A662" s="5">
        <v>661</v>
      </c>
      <c r="B662" s="5" t="s">
        <v>3211</v>
      </c>
      <c r="C662" s="5" t="s">
        <v>3212</v>
      </c>
      <c r="D662" s="5">
        <v>2020</v>
      </c>
      <c r="E662" s="5" t="s">
        <v>691</v>
      </c>
      <c r="F662" s="5" t="s">
        <v>3213</v>
      </c>
      <c r="G662" s="5" t="s">
        <v>3214</v>
      </c>
      <c r="H662" s="8" t="s">
        <v>6593</v>
      </c>
    </row>
    <row r="663" spans="1:8" ht="75" x14ac:dyDescent="0.25">
      <c r="A663" s="5">
        <v>662</v>
      </c>
      <c r="B663" s="5" t="s">
        <v>3215</v>
      </c>
      <c r="C663" s="5" t="s">
        <v>242</v>
      </c>
      <c r="D663" s="5">
        <v>2020</v>
      </c>
      <c r="E663" s="5" t="s">
        <v>3216</v>
      </c>
      <c r="F663" s="5" t="s">
        <v>3217</v>
      </c>
      <c r="G663" s="5" t="s">
        <v>3218</v>
      </c>
      <c r="H663" s="8" t="s">
        <v>6593</v>
      </c>
    </row>
    <row r="664" spans="1:8" ht="60" x14ac:dyDescent="0.25">
      <c r="A664" s="5">
        <v>663</v>
      </c>
      <c r="B664" s="5" t="s">
        <v>3219</v>
      </c>
      <c r="C664" s="5" t="s">
        <v>3220</v>
      </c>
      <c r="D664" s="5">
        <v>2020</v>
      </c>
      <c r="E664" s="5" t="s">
        <v>3188</v>
      </c>
      <c r="F664" s="5" t="s">
        <v>3221</v>
      </c>
      <c r="G664" s="5" t="s">
        <v>3222</v>
      </c>
      <c r="H664" s="8" t="s">
        <v>6590</v>
      </c>
    </row>
    <row r="665" spans="1:8" ht="135" x14ac:dyDescent="0.25">
      <c r="A665" s="5">
        <v>664</v>
      </c>
      <c r="B665" s="5" t="s">
        <v>3223</v>
      </c>
      <c r="C665" s="5" t="s">
        <v>3224</v>
      </c>
      <c r="D665" s="5">
        <v>2020</v>
      </c>
      <c r="E665" s="5" t="s">
        <v>229</v>
      </c>
      <c r="F665" s="5" t="s">
        <v>3225</v>
      </c>
      <c r="G665" s="5" t="s">
        <v>3226</v>
      </c>
      <c r="H665" s="8" t="s">
        <v>6593</v>
      </c>
    </row>
    <row r="666" spans="1:8" ht="165" x14ac:dyDescent="0.25">
      <c r="A666" s="5">
        <v>665</v>
      </c>
      <c r="B666" s="5" t="s">
        <v>3227</v>
      </c>
      <c r="C666" s="5" t="s">
        <v>3228</v>
      </c>
      <c r="D666" s="5">
        <v>2020</v>
      </c>
      <c r="E666" s="5" t="s">
        <v>3229</v>
      </c>
      <c r="F666" s="5" t="s">
        <v>3230</v>
      </c>
      <c r="G666" s="5" t="s">
        <v>3231</v>
      </c>
      <c r="H666" s="8" t="s">
        <v>6591</v>
      </c>
    </row>
    <row r="667" spans="1:8" ht="255" x14ac:dyDescent="0.25">
      <c r="A667" s="5">
        <v>666</v>
      </c>
      <c r="B667" s="5" t="s">
        <v>3232</v>
      </c>
      <c r="C667" s="5" t="s">
        <v>283</v>
      </c>
      <c r="D667" s="5">
        <v>2020</v>
      </c>
      <c r="E667" s="5" t="s">
        <v>284</v>
      </c>
      <c r="F667" s="5" t="s">
        <v>3233</v>
      </c>
      <c r="G667" s="5" t="s">
        <v>3234</v>
      </c>
      <c r="H667" s="8" t="s">
        <v>6590</v>
      </c>
    </row>
    <row r="668" spans="1:8" ht="90" x14ac:dyDescent="0.25">
      <c r="A668" s="5">
        <v>667</v>
      </c>
      <c r="B668" s="5" t="s">
        <v>3235</v>
      </c>
      <c r="C668" s="5" t="s">
        <v>3236</v>
      </c>
      <c r="D668" s="5">
        <v>2020</v>
      </c>
      <c r="E668" s="5" t="s">
        <v>3237</v>
      </c>
      <c r="F668" s="5" t="s">
        <v>3238</v>
      </c>
      <c r="G668" s="5" t="s">
        <v>3239</v>
      </c>
      <c r="H668" s="8" t="s">
        <v>6590</v>
      </c>
    </row>
    <row r="669" spans="1:8" ht="75" x14ac:dyDescent="0.25">
      <c r="A669" s="5">
        <v>668</v>
      </c>
      <c r="B669" s="5" t="s">
        <v>3240</v>
      </c>
      <c r="C669" s="5" t="s">
        <v>3241</v>
      </c>
      <c r="D669" s="5">
        <v>2020</v>
      </c>
      <c r="E669" s="5" t="s">
        <v>3237</v>
      </c>
      <c r="F669" s="5" t="s">
        <v>3242</v>
      </c>
      <c r="G669" s="5" t="s">
        <v>3243</v>
      </c>
      <c r="H669" s="8" t="s">
        <v>6597</v>
      </c>
    </row>
    <row r="670" spans="1:8" ht="120" x14ac:dyDescent="0.25">
      <c r="A670" s="5">
        <v>669</v>
      </c>
      <c r="B670" s="5" t="s">
        <v>3244</v>
      </c>
      <c r="C670" s="5" t="s">
        <v>3245</v>
      </c>
      <c r="D670" s="5">
        <v>2020</v>
      </c>
      <c r="E670" s="5" t="s">
        <v>3237</v>
      </c>
      <c r="F670" s="5" t="s">
        <v>3246</v>
      </c>
      <c r="G670" s="5" t="s">
        <v>3247</v>
      </c>
      <c r="H670" s="8" t="s">
        <v>6597</v>
      </c>
    </row>
    <row r="671" spans="1:8" ht="45" x14ac:dyDescent="0.25">
      <c r="A671" s="5">
        <v>670</v>
      </c>
      <c r="B671" s="5" t="s">
        <v>3248</v>
      </c>
      <c r="C671" s="5" t="s">
        <v>3249</v>
      </c>
      <c r="D671" s="5">
        <v>2020</v>
      </c>
      <c r="E671" s="5" t="s">
        <v>3237</v>
      </c>
      <c r="F671" s="5" t="s">
        <v>3250</v>
      </c>
      <c r="G671" s="5" t="s">
        <v>3251</v>
      </c>
      <c r="H671" s="8" t="s">
        <v>6590</v>
      </c>
    </row>
    <row r="672" spans="1:8" ht="135" x14ac:dyDescent="0.25">
      <c r="A672" s="5">
        <v>671</v>
      </c>
      <c r="B672" s="5" t="s">
        <v>3252</v>
      </c>
      <c r="C672" s="5" t="s">
        <v>505</v>
      </c>
      <c r="D672" s="5">
        <v>2020</v>
      </c>
      <c r="E672" s="5" t="s">
        <v>3253</v>
      </c>
      <c r="F672" s="5" t="s">
        <v>3254</v>
      </c>
      <c r="G672" s="5" t="s">
        <v>3255</v>
      </c>
      <c r="H672" s="8" t="s">
        <v>6594</v>
      </c>
    </row>
    <row r="673" spans="1:8" ht="75" x14ac:dyDescent="0.25">
      <c r="A673" s="5">
        <v>672</v>
      </c>
      <c r="B673" s="5" t="s">
        <v>3256</v>
      </c>
      <c r="C673" s="5" t="s">
        <v>3257</v>
      </c>
      <c r="D673" s="5">
        <v>2020</v>
      </c>
      <c r="E673" s="5" t="s">
        <v>2733</v>
      </c>
      <c r="F673" s="5"/>
      <c r="G673" s="5" t="s">
        <v>3258</v>
      </c>
      <c r="H673" s="8" t="s">
        <v>6590</v>
      </c>
    </row>
    <row r="674" spans="1:8" ht="60" x14ac:dyDescent="0.25">
      <c r="A674" s="5">
        <v>673</v>
      </c>
      <c r="B674" s="5" t="s">
        <v>3259</v>
      </c>
      <c r="C674" s="5" t="s">
        <v>3260</v>
      </c>
      <c r="D674" s="5">
        <v>2020</v>
      </c>
      <c r="E674" s="5" t="s">
        <v>3261</v>
      </c>
      <c r="F674" s="5" t="s">
        <v>3262</v>
      </c>
      <c r="G674" s="5" t="s">
        <v>3263</v>
      </c>
      <c r="H674" s="8" t="s">
        <v>6598</v>
      </c>
    </row>
    <row r="675" spans="1:8" ht="30" x14ac:dyDescent="0.25">
      <c r="A675" s="5">
        <v>674</v>
      </c>
      <c r="B675" s="5" t="s">
        <v>3264</v>
      </c>
      <c r="C675" s="5" t="s">
        <v>250</v>
      </c>
      <c r="D675" s="5">
        <v>2020</v>
      </c>
      <c r="E675" s="5" t="s">
        <v>3265</v>
      </c>
      <c r="F675" s="5" t="s">
        <v>3266</v>
      </c>
      <c r="G675" s="5" t="s">
        <v>3267</v>
      </c>
      <c r="H675" s="8" t="s">
        <v>6593</v>
      </c>
    </row>
    <row r="676" spans="1:8" ht="60" x14ac:dyDescent="0.25">
      <c r="A676" s="5">
        <v>675</v>
      </c>
      <c r="B676" s="5" t="s">
        <v>3259</v>
      </c>
      <c r="C676" s="5" t="s">
        <v>3268</v>
      </c>
      <c r="D676" s="5">
        <v>2020</v>
      </c>
      <c r="E676" s="5" t="s">
        <v>3188</v>
      </c>
      <c r="F676" s="5" t="s">
        <v>3269</v>
      </c>
      <c r="G676" s="5" t="s">
        <v>3270</v>
      </c>
      <c r="H676" s="8" t="s">
        <v>6598</v>
      </c>
    </row>
    <row r="677" spans="1:8" ht="120" x14ac:dyDescent="0.25">
      <c r="A677" s="5">
        <v>676</v>
      </c>
      <c r="B677" s="5" t="s">
        <v>3271</v>
      </c>
      <c r="C677" s="5" t="s">
        <v>264</v>
      </c>
      <c r="D677" s="5">
        <v>2020</v>
      </c>
      <c r="E677" s="5" t="s">
        <v>972</v>
      </c>
      <c r="F677" s="5" t="s">
        <v>3272</v>
      </c>
      <c r="G677" s="5" t="s">
        <v>3273</v>
      </c>
      <c r="H677" s="8" t="s">
        <v>6593</v>
      </c>
    </row>
    <row r="678" spans="1:8" ht="60" x14ac:dyDescent="0.25">
      <c r="A678" s="5">
        <v>677</v>
      </c>
      <c r="B678" s="5" t="s">
        <v>3274</v>
      </c>
      <c r="C678" s="5" t="s">
        <v>3275</v>
      </c>
      <c r="D678" s="5">
        <v>2020</v>
      </c>
      <c r="E678" s="5" t="s">
        <v>3276</v>
      </c>
      <c r="F678" s="5" t="s">
        <v>3277</v>
      </c>
      <c r="G678" s="5" t="s">
        <v>3278</v>
      </c>
      <c r="H678" s="8" t="s">
        <v>6590</v>
      </c>
    </row>
    <row r="679" spans="1:8" ht="90" x14ac:dyDescent="0.25">
      <c r="A679" s="5">
        <v>678</v>
      </c>
      <c r="B679" s="5" t="s">
        <v>3279</v>
      </c>
      <c r="C679" s="5" t="s">
        <v>241</v>
      </c>
      <c r="D679" s="5">
        <v>2020</v>
      </c>
      <c r="E679" s="5" t="s">
        <v>3280</v>
      </c>
      <c r="F679" s="5" t="s">
        <v>3281</v>
      </c>
      <c r="G679" s="5" t="s">
        <v>3282</v>
      </c>
      <c r="H679" s="8" t="s">
        <v>6590</v>
      </c>
    </row>
    <row r="680" spans="1:8" ht="60" x14ac:dyDescent="0.25">
      <c r="A680" s="5">
        <v>679</v>
      </c>
      <c r="B680" s="5" t="s">
        <v>3283</v>
      </c>
      <c r="C680" s="5" t="s">
        <v>506</v>
      </c>
      <c r="D680" s="5">
        <v>2020</v>
      </c>
      <c r="E680" s="5" t="s">
        <v>3284</v>
      </c>
      <c r="F680" s="5" t="s">
        <v>3285</v>
      </c>
      <c r="G680" s="5" t="s">
        <v>3286</v>
      </c>
      <c r="H680" s="8" t="s">
        <v>6594</v>
      </c>
    </row>
    <row r="681" spans="1:8" ht="60" x14ac:dyDescent="0.25">
      <c r="A681" s="5">
        <v>680</v>
      </c>
      <c r="B681" s="5" t="s">
        <v>3287</v>
      </c>
      <c r="C681" s="5" t="s">
        <v>3288</v>
      </c>
      <c r="D681" s="5">
        <v>2020</v>
      </c>
      <c r="E681" s="5" t="s">
        <v>1503</v>
      </c>
      <c r="F681" s="5" t="s">
        <v>3289</v>
      </c>
      <c r="G681" s="5" t="s">
        <v>3290</v>
      </c>
      <c r="H681" s="8" t="s">
        <v>6590</v>
      </c>
    </row>
    <row r="682" spans="1:8" ht="75" x14ac:dyDescent="0.25">
      <c r="A682" s="5">
        <v>681</v>
      </c>
      <c r="B682" s="5" t="s">
        <v>3291</v>
      </c>
      <c r="C682" s="5" t="s">
        <v>3292</v>
      </c>
      <c r="D682" s="5">
        <v>2020</v>
      </c>
      <c r="E682" s="5" t="s">
        <v>865</v>
      </c>
      <c r="F682" s="5" t="s">
        <v>3293</v>
      </c>
      <c r="G682" s="5" t="s">
        <v>3294</v>
      </c>
      <c r="H682" s="8" t="s">
        <v>6590</v>
      </c>
    </row>
    <row r="683" spans="1:8" ht="105" x14ac:dyDescent="0.25">
      <c r="A683" s="5">
        <v>682</v>
      </c>
      <c r="B683" s="5" t="s">
        <v>3295</v>
      </c>
      <c r="C683" s="5" t="s">
        <v>271</v>
      </c>
      <c r="D683" s="5">
        <v>2020</v>
      </c>
      <c r="E683" s="5" t="s">
        <v>3165</v>
      </c>
      <c r="F683" s="5" t="s">
        <v>3296</v>
      </c>
      <c r="G683" s="5" t="s">
        <v>3297</v>
      </c>
      <c r="H683" s="8" t="s">
        <v>6590</v>
      </c>
    </row>
    <row r="684" spans="1:8" ht="240" x14ac:dyDescent="0.25">
      <c r="A684" s="5">
        <v>683</v>
      </c>
      <c r="B684" s="5" t="s">
        <v>3298</v>
      </c>
      <c r="C684" s="5" t="s">
        <v>256</v>
      </c>
      <c r="D684" s="5">
        <v>2020</v>
      </c>
      <c r="E684" s="5" t="s">
        <v>1177</v>
      </c>
      <c r="F684" s="5" t="s">
        <v>3299</v>
      </c>
      <c r="G684" s="5" t="s">
        <v>3300</v>
      </c>
      <c r="H684" s="8" t="s">
        <v>6590</v>
      </c>
    </row>
    <row r="685" spans="1:8" ht="75" x14ac:dyDescent="0.25">
      <c r="A685" s="5">
        <v>684</v>
      </c>
      <c r="B685" s="5" t="s">
        <v>3301</v>
      </c>
      <c r="C685" s="5" t="s">
        <v>272</v>
      </c>
      <c r="D685" s="5">
        <v>2020</v>
      </c>
      <c r="E685" s="5" t="s">
        <v>2584</v>
      </c>
      <c r="F685" s="5" t="s">
        <v>3302</v>
      </c>
      <c r="G685" s="5" t="s">
        <v>3303</v>
      </c>
      <c r="H685" s="8" t="s">
        <v>6590</v>
      </c>
    </row>
    <row r="686" spans="1:8" ht="60" x14ac:dyDescent="0.25">
      <c r="A686" s="5">
        <v>685</v>
      </c>
      <c r="B686" s="5" t="s">
        <v>3304</v>
      </c>
      <c r="C686" s="5" t="s">
        <v>3305</v>
      </c>
      <c r="D686" s="5">
        <v>2020</v>
      </c>
      <c r="E686" s="5" t="s">
        <v>3306</v>
      </c>
      <c r="F686" s="5" t="s">
        <v>3307</v>
      </c>
      <c r="G686" s="5" t="s">
        <v>3308</v>
      </c>
      <c r="H686" s="8" t="s">
        <v>6594</v>
      </c>
    </row>
    <row r="687" spans="1:8" ht="45" x14ac:dyDescent="0.25">
      <c r="A687" s="5">
        <v>686</v>
      </c>
      <c r="B687" s="5" t="s">
        <v>3309</v>
      </c>
      <c r="C687" s="5" t="s">
        <v>3310</v>
      </c>
      <c r="D687" s="5">
        <v>2020</v>
      </c>
      <c r="E687" s="5" t="s">
        <v>3311</v>
      </c>
      <c r="F687" s="5" t="s">
        <v>3312</v>
      </c>
      <c r="G687" s="5" t="s">
        <v>3313</v>
      </c>
      <c r="H687" s="8" t="s">
        <v>6598</v>
      </c>
    </row>
    <row r="688" spans="1:8" ht="75" x14ac:dyDescent="0.25">
      <c r="A688" s="5">
        <v>687</v>
      </c>
      <c r="B688" s="5" t="s">
        <v>3314</v>
      </c>
      <c r="C688" s="5" t="s">
        <v>263</v>
      </c>
      <c r="D688" s="5">
        <v>2020</v>
      </c>
      <c r="E688" s="5" t="s">
        <v>3315</v>
      </c>
      <c r="F688" s="5" t="s">
        <v>3316</v>
      </c>
      <c r="G688" s="5" t="s">
        <v>3317</v>
      </c>
      <c r="H688" s="8" t="s">
        <v>6591</v>
      </c>
    </row>
    <row r="689" spans="1:8" ht="75" x14ac:dyDescent="0.25">
      <c r="A689" s="5">
        <v>688</v>
      </c>
      <c r="B689" s="5" t="s">
        <v>3173</v>
      </c>
      <c r="C689" s="5" t="s">
        <v>3318</v>
      </c>
      <c r="D689" s="5">
        <v>2020</v>
      </c>
      <c r="E689" s="5" t="s">
        <v>3319</v>
      </c>
      <c r="F689" s="5" t="s">
        <v>3320</v>
      </c>
      <c r="G689" s="5" t="s">
        <v>3321</v>
      </c>
      <c r="H689" s="8" t="s">
        <v>6593</v>
      </c>
    </row>
    <row r="690" spans="1:8" ht="105" x14ac:dyDescent="0.25">
      <c r="A690" s="5">
        <v>689</v>
      </c>
      <c r="B690" s="5" t="s">
        <v>3322</v>
      </c>
      <c r="C690" s="5" t="s">
        <v>285</v>
      </c>
      <c r="D690" s="5">
        <v>2020</v>
      </c>
      <c r="E690" s="5" t="s">
        <v>286</v>
      </c>
      <c r="F690" s="5" t="s">
        <v>3323</v>
      </c>
      <c r="G690" s="5" t="s">
        <v>3324</v>
      </c>
      <c r="H690" s="8" t="s">
        <v>6597</v>
      </c>
    </row>
    <row r="691" spans="1:8" ht="75" x14ac:dyDescent="0.25">
      <c r="A691" s="5">
        <v>690</v>
      </c>
      <c r="B691" s="5" t="s">
        <v>3325</v>
      </c>
      <c r="C691" s="5" t="s">
        <v>3326</v>
      </c>
      <c r="D691" s="5">
        <v>2020</v>
      </c>
      <c r="E691" s="5" t="s">
        <v>3237</v>
      </c>
      <c r="F691" s="5" t="s">
        <v>3327</v>
      </c>
      <c r="G691" s="5" t="s">
        <v>3328</v>
      </c>
      <c r="H691" s="8" t="s">
        <v>6604</v>
      </c>
    </row>
    <row r="692" spans="1:8" ht="60" x14ac:dyDescent="0.25">
      <c r="A692" s="5">
        <v>691</v>
      </c>
      <c r="B692" s="5" t="s">
        <v>3329</v>
      </c>
      <c r="C692" s="5" t="s">
        <v>507</v>
      </c>
      <c r="D692" s="5">
        <v>2020</v>
      </c>
      <c r="E692" s="5" t="s">
        <v>3330</v>
      </c>
      <c r="F692" s="5" t="s">
        <v>3331</v>
      </c>
      <c r="G692" s="5" t="s">
        <v>3332</v>
      </c>
      <c r="H692" s="8" t="s">
        <v>6594</v>
      </c>
    </row>
    <row r="693" spans="1:8" ht="90" x14ac:dyDescent="0.25">
      <c r="A693" s="5">
        <v>692</v>
      </c>
      <c r="B693" s="5" t="s">
        <v>3333</v>
      </c>
      <c r="C693" s="5" t="s">
        <v>3334</v>
      </c>
      <c r="D693" s="5">
        <v>2020</v>
      </c>
      <c r="E693" s="5" t="s">
        <v>3335</v>
      </c>
      <c r="F693" s="5" t="s">
        <v>3336</v>
      </c>
      <c r="G693" s="5" t="s">
        <v>3337</v>
      </c>
      <c r="H693" s="8" t="s">
        <v>6590</v>
      </c>
    </row>
    <row r="694" spans="1:8" ht="135" x14ac:dyDescent="0.25">
      <c r="A694" s="5">
        <v>693</v>
      </c>
      <c r="B694" s="5" t="s">
        <v>3338</v>
      </c>
      <c r="C694" s="5" t="s">
        <v>3339</v>
      </c>
      <c r="D694" s="5">
        <v>2020</v>
      </c>
      <c r="E694" s="5" t="s">
        <v>1978</v>
      </c>
      <c r="F694" s="5" t="s">
        <v>3340</v>
      </c>
      <c r="G694" s="5" t="s">
        <v>3341</v>
      </c>
      <c r="H694" s="8" t="s">
        <v>6593</v>
      </c>
    </row>
    <row r="695" spans="1:8" ht="75" x14ac:dyDescent="0.25">
      <c r="A695" s="5">
        <v>694</v>
      </c>
      <c r="B695" s="5" t="s">
        <v>3342</v>
      </c>
      <c r="C695" s="5" t="s">
        <v>3343</v>
      </c>
      <c r="D695" s="5">
        <v>2020</v>
      </c>
      <c r="E695" s="5" t="s">
        <v>2526</v>
      </c>
      <c r="F695" s="5" t="s">
        <v>3344</v>
      </c>
      <c r="G695" s="5" t="s">
        <v>3345</v>
      </c>
      <c r="H695" s="8" t="s">
        <v>6591</v>
      </c>
    </row>
    <row r="696" spans="1:8" ht="120" x14ac:dyDescent="0.25">
      <c r="A696" s="5">
        <v>695</v>
      </c>
      <c r="B696" s="5" t="s">
        <v>3346</v>
      </c>
      <c r="C696" s="5" t="s">
        <v>3347</v>
      </c>
      <c r="D696" s="5">
        <v>2020</v>
      </c>
      <c r="E696" s="5" t="s">
        <v>2526</v>
      </c>
      <c r="F696" s="5" t="s">
        <v>3348</v>
      </c>
      <c r="G696" s="5" t="s">
        <v>3349</v>
      </c>
      <c r="H696" s="8" t="s">
        <v>6591</v>
      </c>
    </row>
    <row r="697" spans="1:8" ht="150" x14ac:dyDescent="0.25">
      <c r="A697" s="5">
        <v>696</v>
      </c>
      <c r="B697" s="5" t="s">
        <v>3350</v>
      </c>
      <c r="C697" s="5" t="s">
        <v>3351</v>
      </c>
      <c r="D697" s="5">
        <v>2020</v>
      </c>
      <c r="E697" s="5" t="s">
        <v>2526</v>
      </c>
      <c r="F697" s="5" t="s">
        <v>3352</v>
      </c>
      <c r="G697" s="5" t="s">
        <v>3353</v>
      </c>
      <c r="H697" s="8" t="s">
        <v>6593</v>
      </c>
    </row>
    <row r="698" spans="1:8" ht="105" x14ac:dyDescent="0.25">
      <c r="A698" s="5">
        <v>697</v>
      </c>
      <c r="B698" s="5" t="s">
        <v>3354</v>
      </c>
      <c r="C698" s="5" t="s">
        <v>3355</v>
      </c>
      <c r="D698" s="5">
        <v>2020</v>
      </c>
      <c r="E698" s="5" t="s">
        <v>1725</v>
      </c>
      <c r="F698" s="5" t="s">
        <v>3356</v>
      </c>
      <c r="G698" s="5" t="s">
        <v>3357</v>
      </c>
      <c r="H698" s="8" t="s">
        <v>6593</v>
      </c>
    </row>
    <row r="699" spans="1:8" ht="90" x14ac:dyDescent="0.25">
      <c r="A699" s="5">
        <v>698</v>
      </c>
      <c r="B699" s="5" t="s">
        <v>3358</v>
      </c>
      <c r="C699" s="5" t="s">
        <v>244</v>
      </c>
      <c r="D699" s="5">
        <v>2020</v>
      </c>
      <c r="E699" s="5" t="s">
        <v>1374</v>
      </c>
      <c r="F699" s="5" t="s">
        <v>3359</v>
      </c>
      <c r="G699" s="5" t="s">
        <v>3360</v>
      </c>
      <c r="H699" s="8" t="s">
        <v>6598</v>
      </c>
    </row>
    <row r="700" spans="1:8" ht="105" x14ac:dyDescent="0.25">
      <c r="A700" s="5">
        <v>699</v>
      </c>
      <c r="B700" s="5" t="s">
        <v>3361</v>
      </c>
      <c r="C700" s="5" t="s">
        <v>3362</v>
      </c>
      <c r="D700" s="5">
        <v>2020</v>
      </c>
      <c r="E700" s="5" t="s">
        <v>2733</v>
      </c>
      <c r="F700" s="5"/>
      <c r="G700" s="5" t="s">
        <v>3363</v>
      </c>
      <c r="H700" s="8" t="s">
        <v>6590</v>
      </c>
    </row>
    <row r="701" spans="1:8" ht="165" x14ac:dyDescent="0.25">
      <c r="A701" s="5">
        <v>700</v>
      </c>
      <c r="B701" s="5" t="s">
        <v>3364</v>
      </c>
      <c r="C701" s="5" t="s">
        <v>3365</v>
      </c>
      <c r="D701" s="5">
        <v>2020</v>
      </c>
      <c r="E701" s="5" t="s">
        <v>370</v>
      </c>
      <c r="F701" s="5" t="s">
        <v>3366</v>
      </c>
      <c r="G701" s="5" t="s">
        <v>3367</v>
      </c>
      <c r="H701" s="8" t="s">
        <v>6593</v>
      </c>
    </row>
    <row r="702" spans="1:8" ht="60" x14ac:dyDescent="0.25">
      <c r="A702" s="5">
        <v>701</v>
      </c>
      <c r="B702" s="5" t="s">
        <v>3368</v>
      </c>
      <c r="C702" s="5" t="s">
        <v>3369</v>
      </c>
      <c r="D702" s="5">
        <v>2020</v>
      </c>
      <c r="E702" s="5" t="s">
        <v>3370</v>
      </c>
      <c r="F702" s="5" t="s">
        <v>3371</v>
      </c>
      <c r="G702" s="5" t="s">
        <v>3372</v>
      </c>
      <c r="H702" s="8" t="s">
        <v>6594</v>
      </c>
    </row>
    <row r="703" spans="1:8" ht="90" x14ac:dyDescent="0.25">
      <c r="A703" s="5">
        <v>702</v>
      </c>
      <c r="B703" s="5" t="s">
        <v>3373</v>
      </c>
      <c r="C703" s="5" t="s">
        <v>3374</v>
      </c>
      <c r="D703" s="5">
        <v>2020</v>
      </c>
      <c r="E703" s="5" t="s">
        <v>3375</v>
      </c>
      <c r="F703" s="5" t="s">
        <v>3376</v>
      </c>
      <c r="G703" s="5" t="s">
        <v>3377</v>
      </c>
      <c r="H703" s="8" t="s">
        <v>6591</v>
      </c>
    </row>
    <row r="704" spans="1:8" ht="90" x14ac:dyDescent="0.25">
      <c r="A704" s="5">
        <v>703</v>
      </c>
      <c r="B704" s="5" t="s">
        <v>3378</v>
      </c>
      <c r="C704" s="5" t="s">
        <v>274</v>
      </c>
      <c r="D704" s="5">
        <v>2020</v>
      </c>
      <c r="E704" s="5" t="s">
        <v>3379</v>
      </c>
      <c r="F704" s="5" t="s">
        <v>3380</v>
      </c>
      <c r="G704" s="5" t="s">
        <v>3381</v>
      </c>
      <c r="H704" s="8" t="s">
        <v>6590</v>
      </c>
    </row>
    <row r="705" spans="1:8" ht="90" x14ac:dyDescent="0.25">
      <c r="A705" s="5">
        <v>704</v>
      </c>
      <c r="B705" s="5" t="s">
        <v>3382</v>
      </c>
      <c r="C705" s="5" t="s">
        <v>3383</v>
      </c>
      <c r="D705" s="5">
        <v>2020</v>
      </c>
      <c r="E705" s="5" t="s">
        <v>3384</v>
      </c>
      <c r="F705" s="5" t="s">
        <v>3385</v>
      </c>
      <c r="G705" s="5" t="s">
        <v>3386</v>
      </c>
      <c r="H705" s="8" t="s">
        <v>6590</v>
      </c>
    </row>
    <row r="706" spans="1:8" ht="105" x14ac:dyDescent="0.25">
      <c r="A706" s="5">
        <v>705</v>
      </c>
      <c r="B706" s="5" t="s">
        <v>3387</v>
      </c>
      <c r="C706" s="5" t="s">
        <v>3388</v>
      </c>
      <c r="D706" s="5">
        <v>2020</v>
      </c>
      <c r="E706" s="5" t="s">
        <v>3389</v>
      </c>
      <c r="F706" s="5"/>
      <c r="G706" s="5" t="s">
        <v>3390</v>
      </c>
      <c r="H706" s="8" t="s">
        <v>6594</v>
      </c>
    </row>
    <row r="707" spans="1:8" ht="60" x14ac:dyDescent="0.25">
      <c r="A707" s="5">
        <v>706</v>
      </c>
      <c r="B707" s="5" t="s">
        <v>3391</v>
      </c>
      <c r="C707" s="5" t="s">
        <v>245</v>
      </c>
      <c r="D707" s="5">
        <v>2020</v>
      </c>
      <c r="E707" s="5" t="s">
        <v>1782</v>
      </c>
      <c r="F707" s="5" t="s">
        <v>3392</v>
      </c>
      <c r="G707" s="5" t="s">
        <v>3393</v>
      </c>
      <c r="H707" s="8" t="s">
        <v>6598</v>
      </c>
    </row>
    <row r="708" spans="1:8" ht="90" x14ac:dyDescent="0.25">
      <c r="A708" s="5">
        <v>707</v>
      </c>
      <c r="B708" s="5" t="s">
        <v>3394</v>
      </c>
      <c r="C708" s="5" t="s">
        <v>16</v>
      </c>
      <c r="D708" s="5">
        <v>2020</v>
      </c>
      <c r="E708" s="5" t="s">
        <v>3379</v>
      </c>
      <c r="F708" s="5" t="s">
        <v>3395</v>
      </c>
      <c r="G708" s="5" t="s">
        <v>3396</v>
      </c>
      <c r="H708" s="8" t="s">
        <v>6590</v>
      </c>
    </row>
    <row r="709" spans="1:8" ht="90" x14ac:dyDescent="0.25">
      <c r="A709" s="5">
        <v>708</v>
      </c>
      <c r="B709" s="5" t="s">
        <v>3397</v>
      </c>
      <c r="C709" s="5" t="s">
        <v>3398</v>
      </c>
      <c r="D709" s="5">
        <v>2020</v>
      </c>
      <c r="E709" s="5" t="s">
        <v>3399</v>
      </c>
      <c r="F709" s="5" t="s">
        <v>3400</v>
      </c>
      <c r="G709" s="5" t="s">
        <v>3401</v>
      </c>
      <c r="H709" s="8" t="s">
        <v>6607</v>
      </c>
    </row>
    <row r="710" spans="1:8" ht="75" x14ac:dyDescent="0.25">
      <c r="A710" s="5">
        <v>709</v>
      </c>
      <c r="B710" s="5" t="s">
        <v>3402</v>
      </c>
      <c r="C710" s="5" t="s">
        <v>3403</v>
      </c>
      <c r="D710" s="5">
        <v>2020</v>
      </c>
      <c r="E710" s="5" t="s">
        <v>2365</v>
      </c>
      <c r="F710" s="5" t="s">
        <v>3404</v>
      </c>
      <c r="G710" s="5" t="s">
        <v>3405</v>
      </c>
      <c r="H710" s="8" t="s">
        <v>6592</v>
      </c>
    </row>
    <row r="711" spans="1:8" ht="150" x14ac:dyDescent="0.25">
      <c r="A711" s="5">
        <v>710</v>
      </c>
      <c r="B711" s="5" t="s">
        <v>3406</v>
      </c>
      <c r="C711" s="5" t="s">
        <v>249</v>
      </c>
      <c r="D711" s="5">
        <v>2020</v>
      </c>
      <c r="E711" s="5" t="s">
        <v>3407</v>
      </c>
      <c r="F711" s="5" t="s">
        <v>3408</v>
      </c>
      <c r="G711" s="5" t="s">
        <v>3409</v>
      </c>
      <c r="H711" s="8" t="s">
        <v>6593</v>
      </c>
    </row>
    <row r="712" spans="1:8" ht="90" x14ac:dyDescent="0.25">
      <c r="A712" s="5">
        <v>711</v>
      </c>
      <c r="B712" s="5" t="s">
        <v>3410</v>
      </c>
      <c r="C712" s="5" t="s">
        <v>3411</v>
      </c>
      <c r="D712" s="5">
        <v>2020</v>
      </c>
      <c r="E712" s="5" t="s">
        <v>3412</v>
      </c>
      <c r="F712" s="5" t="s">
        <v>3413</v>
      </c>
      <c r="G712" s="5" t="s">
        <v>3414</v>
      </c>
      <c r="H712" s="8" t="s">
        <v>6596</v>
      </c>
    </row>
    <row r="713" spans="1:8" ht="30" x14ac:dyDescent="0.25">
      <c r="A713" s="5">
        <v>712</v>
      </c>
      <c r="B713" s="5" t="s">
        <v>3415</v>
      </c>
      <c r="C713" s="5" t="s">
        <v>270</v>
      </c>
      <c r="D713" s="5">
        <v>2020</v>
      </c>
      <c r="E713" s="5" t="s">
        <v>3416</v>
      </c>
      <c r="F713" s="5" t="s">
        <v>3417</v>
      </c>
      <c r="G713" s="5" t="s">
        <v>3418</v>
      </c>
      <c r="H713" s="8" t="s">
        <v>6590</v>
      </c>
    </row>
    <row r="714" spans="1:8" ht="255" x14ac:dyDescent="0.25">
      <c r="A714" s="5">
        <v>713</v>
      </c>
      <c r="B714" s="5" t="s">
        <v>3419</v>
      </c>
      <c r="C714" s="5" t="s">
        <v>3420</v>
      </c>
      <c r="D714" s="5">
        <v>2020</v>
      </c>
      <c r="E714" s="5" t="s">
        <v>1177</v>
      </c>
      <c r="F714" s="5" t="s">
        <v>3421</v>
      </c>
      <c r="G714" s="5" t="s">
        <v>3422</v>
      </c>
      <c r="H714" s="8" t="s">
        <v>6590</v>
      </c>
    </row>
    <row r="715" spans="1:8" ht="60" x14ac:dyDescent="0.25">
      <c r="A715" s="5">
        <v>714</v>
      </c>
      <c r="B715" s="5" t="s">
        <v>3423</v>
      </c>
      <c r="C715" s="5" t="s">
        <v>257</v>
      </c>
      <c r="D715" s="5">
        <v>2020</v>
      </c>
      <c r="E715" s="5" t="s">
        <v>1177</v>
      </c>
      <c r="F715" s="5" t="s">
        <v>3424</v>
      </c>
      <c r="G715" s="5" t="s">
        <v>3425</v>
      </c>
      <c r="H715" s="8" t="s">
        <v>6590</v>
      </c>
    </row>
    <row r="716" spans="1:8" ht="60" x14ac:dyDescent="0.25">
      <c r="A716" s="5">
        <v>715</v>
      </c>
      <c r="B716" s="5" t="s">
        <v>3426</v>
      </c>
      <c r="C716" s="5" t="s">
        <v>3427</v>
      </c>
      <c r="D716" s="5">
        <v>2020</v>
      </c>
      <c r="E716" s="5" t="s">
        <v>3428</v>
      </c>
      <c r="F716" s="5" t="s">
        <v>3429</v>
      </c>
      <c r="G716" s="5" t="s">
        <v>3430</v>
      </c>
      <c r="H716" s="8" t="s">
        <v>6592</v>
      </c>
    </row>
    <row r="717" spans="1:8" ht="75" x14ac:dyDescent="0.25">
      <c r="A717" s="5">
        <v>716</v>
      </c>
      <c r="B717" s="5" t="s">
        <v>3431</v>
      </c>
      <c r="C717" s="5" t="s">
        <v>246</v>
      </c>
      <c r="D717" s="5">
        <v>2020</v>
      </c>
      <c r="E717" s="5" t="s">
        <v>3432</v>
      </c>
      <c r="F717" s="5" t="s">
        <v>3433</v>
      </c>
      <c r="G717" s="5" t="s">
        <v>3434</v>
      </c>
      <c r="H717" s="8" t="s">
        <v>6590</v>
      </c>
    </row>
    <row r="718" spans="1:8" ht="90" x14ac:dyDescent="0.25">
      <c r="A718" s="5">
        <v>717</v>
      </c>
      <c r="B718" s="5" t="s">
        <v>3435</v>
      </c>
      <c r="C718" s="5" t="s">
        <v>3436</v>
      </c>
      <c r="D718" s="5">
        <v>2020</v>
      </c>
      <c r="E718" s="5" t="s">
        <v>3335</v>
      </c>
      <c r="F718" s="5" t="s">
        <v>3437</v>
      </c>
      <c r="G718" s="5" t="s">
        <v>3438</v>
      </c>
      <c r="H718" s="8" t="s">
        <v>6590</v>
      </c>
    </row>
    <row r="719" spans="1:8" ht="45" x14ac:dyDescent="0.25">
      <c r="A719" s="5">
        <v>718</v>
      </c>
      <c r="B719" s="5" t="s">
        <v>3439</v>
      </c>
      <c r="C719" s="5" t="s">
        <v>3440</v>
      </c>
      <c r="D719" s="5">
        <v>2020</v>
      </c>
      <c r="E719" s="5" t="s">
        <v>1102</v>
      </c>
      <c r="F719" s="5"/>
      <c r="G719" s="5" t="s">
        <v>3441</v>
      </c>
      <c r="H719" s="8" t="s">
        <v>6595</v>
      </c>
    </row>
    <row r="720" spans="1:8" ht="75" x14ac:dyDescent="0.25">
      <c r="A720" s="5">
        <v>719</v>
      </c>
      <c r="B720" s="5" t="s">
        <v>3442</v>
      </c>
      <c r="C720" s="5" t="s">
        <v>3443</v>
      </c>
      <c r="D720" s="5">
        <v>2020</v>
      </c>
      <c r="E720" s="5" t="s">
        <v>3389</v>
      </c>
      <c r="F720" s="5"/>
      <c r="G720" s="5" t="s">
        <v>3444</v>
      </c>
      <c r="H720" s="8" t="s">
        <v>6594</v>
      </c>
    </row>
    <row r="721" spans="1:8" ht="120" x14ac:dyDescent="0.25">
      <c r="A721" s="5">
        <v>720</v>
      </c>
      <c r="B721" s="5" t="s">
        <v>3445</v>
      </c>
      <c r="C721" s="5" t="s">
        <v>3446</v>
      </c>
      <c r="D721" s="5">
        <v>2020</v>
      </c>
      <c r="E721" s="5" t="s">
        <v>3447</v>
      </c>
      <c r="F721" s="5"/>
      <c r="G721" s="5" t="s">
        <v>3448</v>
      </c>
      <c r="H721" s="8" t="s">
        <v>6601</v>
      </c>
    </row>
    <row r="722" spans="1:8" ht="105" x14ac:dyDescent="0.25">
      <c r="A722" s="5">
        <v>721</v>
      </c>
      <c r="B722" s="5" t="s">
        <v>3449</v>
      </c>
      <c r="C722" s="5" t="s">
        <v>243</v>
      </c>
      <c r="D722" s="5">
        <v>2020</v>
      </c>
      <c r="E722" s="5" t="s">
        <v>2279</v>
      </c>
      <c r="F722" s="5" t="s">
        <v>3450</v>
      </c>
      <c r="G722" s="5" t="s">
        <v>3451</v>
      </c>
      <c r="H722" s="8" t="s">
        <v>6593</v>
      </c>
    </row>
    <row r="723" spans="1:8" ht="90" x14ac:dyDescent="0.25">
      <c r="A723" s="5">
        <v>722</v>
      </c>
      <c r="B723" s="5" t="s">
        <v>3452</v>
      </c>
      <c r="C723" s="5" t="s">
        <v>3453</v>
      </c>
      <c r="D723" s="5">
        <v>2020</v>
      </c>
      <c r="E723" s="5" t="s">
        <v>992</v>
      </c>
      <c r="F723" s="5" t="s">
        <v>3454</v>
      </c>
      <c r="G723" s="5" t="s">
        <v>3455</v>
      </c>
      <c r="H723" s="8" t="s">
        <v>6592</v>
      </c>
    </row>
    <row r="724" spans="1:8" ht="60" x14ac:dyDescent="0.25">
      <c r="A724" s="5">
        <v>723</v>
      </c>
      <c r="B724" s="5" t="s">
        <v>3456</v>
      </c>
      <c r="C724" s="5" t="s">
        <v>3457</v>
      </c>
      <c r="D724" s="5">
        <v>2020</v>
      </c>
      <c r="E724" s="5" t="s">
        <v>3458</v>
      </c>
      <c r="F724" s="5"/>
      <c r="G724" s="5" t="s">
        <v>3459</v>
      </c>
      <c r="H724" s="8" t="s">
        <v>6591</v>
      </c>
    </row>
    <row r="725" spans="1:8" ht="90" x14ac:dyDescent="0.25">
      <c r="A725" s="5">
        <v>724</v>
      </c>
      <c r="B725" s="5" t="s">
        <v>3460</v>
      </c>
      <c r="C725" s="5" t="s">
        <v>3461</v>
      </c>
      <c r="D725" s="5">
        <v>2020</v>
      </c>
      <c r="E725" s="5" t="s">
        <v>3462</v>
      </c>
      <c r="F725" s="5" t="s">
        <v>3463</v>
      </c>
      <c r="G725" s="5" t="s">
        <v>3464</v>
      </c>
      <c r="H725" s="8" t="s">
        <v>6591</v>
      </c>
    </row>
    <row r="726" spans="1:8" ht="75" x14ac:dyDescent="0.25">
      <c r="A726" s="5">
        <v>725</v>
      </c>
      <c r="B726" s="5" t="s">
        <v>3465</v>
      </c>
      <c r="C726" s="5" t="s">
        <v>265</v>
      </c>
      <c r="D726" s="5">
        <v>2020</v>
      </c>
      <c r="E726" s="5" t="s">
        <v>138</v>
      </c>
      <c r="F726" s="5" t="s">
        <v>3466</v>
      </c>
      <c r="G726" s="5" t="s">
        <v>3467</v>
      </c>
      <c r="H726" s="8" t="s">
        <v>6593</v>
      </c>
    </row>
    <row r="727" spans="1:8" ht="90" x14ac:dyDescent="0.25">
      <c r="A727" s="5">
        <v>726</v>
      </c>
      <c r="B727" s="5" t="s">
        <v>3468</v>
      </c>
      <c r="C727" s="5" t="s">
        <v>3469</v>
      </c>
      <c r="D727" s="5">
        <v>2020</v>
      </c>
      <c r="E727" s="5" t="s">
        <v>3470</v>
      </c>
      <c r="F727" s="5"/>
      <c r="G727" s="5" t="s">
        <v>3471</v>
      </c>
      <c r="H727" s="8" t="s">
        <v>6594</v>
      </c>
    </row>
    <row r="728" spans="1:8" ht="120" x14ac:dyDescent="0.25">
      <c r="A728" s="5">
        <v>727</v>
      </c>
      <c r="B728" s="5" t="s">
        <v>3472</v>
      </c>
      <c r="C728" s="5" t="s">
        <v>3473</v>
      </c>
      <c r="D728" s="5">
        <v>2020</v>
      </c>
      <c r="E728" s="5" t="s">
        <v>3237</v>
      </c>
      <c r="F728" s="5" t="s">
        <v>3474</v>
      </c>
      <c r="G728" s="5" t="s">
        <v>3475</v>
      </c>
      <c r="H728" s="8" t="s">
        <v>6590</v>
      </c>
    </row>
    <row r="729" spans="1:8" ht="120" x14ac:dyDescent="0.25">
      <c r="A729" s="5">
        <v>728</v>
      </c>
      <c r="B729" s="5" t="s">
        <v>1479</v>
      </c>
      <c r="C729" s="5" t="s">
        <v>3476</v>
      </c>
      <c r="D729" s="5">
        <v>2020</v>
      </c>
      <c r="E729" s="5" t="s">
        <v>3477</v>
      </c>
      <c r="F729" s="5" t="s">
        <v>3478</v>
      </c>
      <c r="G729" s="5" t="s">
        <v>3479</v>
      </c>
      <c r="H729" s="8" t="s">
        <v>6591</v>
      </c>
    </row>
    <row r="730" spans="1:8" ht="60" x14ac:dyDescent="0.25">
      <c r="A730" s="5">
        <v>729</v>
      </c>
      <c r="B730" s="5" t="s">
        <v>3480</v>
      </c>
      <c r="C730" s="5" t="s">
        <v>3481</v>
      </c>
      <c r="D730" s="5">
        <v>2020</v>
      </c>
      <c r="E730" s="5" t="s">
        <v>3482</v>
      </c>
      <c r="F730" s="5" t="s">
        <v>3483</v>
      </c>
      <c r="G730" s="5" t="s">
        <v>3484</v>
      </c>
      <c r="H730" s="8" t="s">
        <v>6591</v>
      </c>
    </row>
    <row r="731" spans="1:8" ht="105" x14ac:dyDescent="0.25">
      <c r="A731" s="5">
        <v>730</v>
      </c>
      <c r="B731" s="5" t="s">
        <v>3485</v>
      </c>
      <c r="C731" s="5" t="s">
        <v>3486</v>
      </c>
      <c r="D731" s="5">
        <v>2020</v>
      </c>
      <c r="E731" s="5" t="s">
        <v>691</v>
      </c>
      <c r="F731" s="5" t="s">
        <v>3487</v>
      </c>
      <c r="G731" s="5" t="s">
        <v>3488</v>
      </c>
      <c r="H731" s="8" t="s">
        <v>6593</v>
      </c>
    </row>
    <row r="732" spans="1:8" ht="120" x14ac:dyDescent="0.25">
      <c r="A732" s="5">
        <v>731</v>
      </c>
      <c r="B732" s="5" t="s">
        <v>3489</v>
      </c>
      <c r="C732" s="5" t="s">
        <v>3490</v>
      </c>
      <c r="D732" s="5">
        <v>2020</v>
      </c>
      <c r="E732" s="5" t="s">
        <v>691</v>
      </c>
      <c r="F732" s="5" t="s">
        <v>3491</v>
      </c>
      <c r="G732" s="5" t="s">
        <v>3492</v>
      </c>
      <c r="H732" s="8" t="s">
        <v>6593</v>
      </c>
    </row>
    <row r="733" spans="1:8" ht="90" x14ac:dyDescent="0.25">
      <c r="A733" s="5">
        <v>732</v>
      </c>
      <c r="B733" s="5" t="s">
        <v>3493</v>
      </c>
      <c r="C733" s="5" t="s">
        <v>3494</v>
      </c>
      <c r="D733" s="5">
        <v>2020</v>
      </c>
      <c r="E733" s="5" t="s">
        <v>3188</v>
      </c>
      <c r="F733" s="5" t="s">
        <v>3495</v>
      </c>
      <c r="G733" s="5" t="s">
        <v>3496</v>
      </c>
      <c r="H733" s="8" t="s">
        <v>6590</v>
      </c>
    </row>
    <row r="734" spans="1:8" ht="60" x14ac:dyDescent="0.25">
      <c r="A734" s="5">
        <v>733</v>
      </c>
      <c r="B734" s="5" t="s">
        <v>3497</v>
      </c>
      <c r="C734" s="5" t="s">
        <v>3498</v>
      </c>
      <c r="D734" s="5">
        <v>2020</v>
      </c>
      <c r="E734" s="5" t="s">
        <v>3499</v>
      </c>
      <c r="F734" s="5"/>
      <c r="G734" s="5" t="s">
        <v>3500</v>
      </c>
      <c r="H734" s="8" t="s">
        <v>6590</v>
      </c>
    </row>
    <row r="735" spans="1:8" ht="120" x14ac:dyDescent="0.25">
      <c r="A735" s="5">
        <v>734</v>
      </c>
      <c r="B735" s="5" t="s">
        <v>3501</v>
      </c>
      <c r="C735" s="5" t="s">
        <v>3502</v>
      </c>
      <c r="D735" s="5">
        <v>2020</v>
      </c>
      <c r="E735" s="5" t="s">
        <v>865</v>
      </c>
      <c r="F735" s="5" t="s">
        <v>3503</v>
      </c>
      <c r="G735" s="5" t="s">
        <v>2734</v>
      </c>
      <c r="H735" s="8" t="s">
        <v>6590</v>
      </c>
    </row>
    <row r="736" spans="1:8" ht="120" x14ac:dyDescent="0.25">
      <c r="A736" s="5">
        <v>735</v>
      </c>
      <c r="B736" s="5" t="s">
        <v>3504</v>
      </c>
      <c r="C736" s="5" t="s">
        <v>3505</v>
      </c>
      <c r="D736" s="5">
        <v>2020</v>
      </c>
      <c r="E736" s="5" t="s">
        <v>865</v>
      </c>
      <c r="F736" s="5" t="s">
        <v>3506</v>
      </c>
      <c r="G736" s="5" t="s">
        <v>3507</v>
      </c>
      <c r="H736" s="8" t="s">
        <v>6590</v>
      </c>
    </row>
    <row r="737" spans="1:8" ht="90" x14ac:dyDescent="0.25">
      <c r="A737" s="5">
        <v>736</v>
      </c>
      <c r="B737" s="5" t="s">
        <v>2009</v>
      </c>
      <c r="C737" s="5" t="s">
        <v>3508</v>
      </c>
      <c r="D737" s="5">
        <v>2020</v>
      </c>
      <c r="E737" s="5" t="s">
        <v>865</v>
      </c>
      <c r="F737" s="5" t="s">
        <v>3509</v>
      </c>
      <c r="G737" s="5" t="s">
        <v>3510</v>
      </c>
      <c r="H737" s="8" t="s">
        <v>6590</v>
      </c>
    </row>
    <row r="738" spans="1:8" ht="75" x14ac:dyDescent="0.25">
      <c r="A738" s="5">
        <v>737</v>
      </c>
      <c r="B738" s="5" t="s">
        <v>3511</v>
      </c>
      <c r="C738" s="5" t="s">
        <v>258</v>
      </c>
      <c r="D738" s="5">
        <v>2020</v>
      </c>
      <c r="E738" s="5" t="s">
        <v>860</v>
      </c>
      <c r="F738" s="5" t="s">
        <v>3512</v>
      </c>
      <c r="G738" s="5" t="s">
        <v>3513</v>
      </c>
      <c r="H738" s="8" t="s">
        <v>6593</v>
      </c>
    </row>
    <row r="739" spans="1:8" ht="90" x14ac:dyDescent="0.25">
      <c r="A739" s="5">
        <v>738</v>
      </c>
      <c r="B739" s="5" t="s">
        <v>3514</v>
      </c>
      <c r="C739" s="5" t="s">
        <v>521</v>
      </c>
      <c r="D739" s="5">
        <v>2020</v>
      </c>
      <c r="E739" s="5" t="s">
        <v>522</v>
      </c>
      <c r="F739" s="5" t="s">
        <v>3515</v>
      </c>
      <c r="G739" s="5" t="s">
        <v>3516</v>
      </c>
      <c r="H739" s="8" t="s">
        <v>6594</v>
      </c>
    </row>
    <row r="740" spans="1:8" ht="60" x14ac:dyDescent="0.25">
      <c r="A740" s="5">
        <v>739</v>
      </c>
      <c r="B740" s="5" t="s">
        <v>3517</v>
      </c>
      <c r="C740" s="5" t="s">
        <v>260</v>
      </c>
      <c r="D740" s="5">
        <v>2020</v>
      </c>
      <c r="E740" s="5" t="s">
        <v>3518</v>
      </c>
      <c r="F740" s="5" t="s">
        <v>3519</v>
      </c>
      <c r="G740" s="5" t="s">
        <v>3520</v>
      </c>
      <c r="H740" s="8" t="s">
        <v>6591</v>
      </c>
    </row>
    <row r="741" spans="1:8" ht="105" x14ac:dyDescent="0.25">
      <c r="A741" s="5">
        <v>740</v>
      </c>
      <c r="B741" s="5" t="s">
        <v>3521</v>
      </c>
      <c r="C741" s="5" t="s">
        <v>3522</v>
      </c>
      <c r="D741" s="5">
        <v>2020</v>
      </c>
      <c r="E741" s="5" t="s">
        <v>3523</v>
      </c>
      <c r="F741" s="5" t="s">
        <v>3524</v>
      </c>
      <c r="G741" s="5" t="s">
        <v>3525</v>
      </c>
      <c r="H741" s="8" t="s">
        <v>6594</v>
      </c>
    </row>
    <row r="742" spans="1:8" ht="105" x14ac:dyDescent="0.25">
      <c r="A742" s="5">
        <v>741</v>
      </c>
      <c r="B742" s="5" t="s">
        <v>3521</v>
      </c>
      <c r="C742" s="5" t="s">
        <v>3526</v>
      </c>
      <c r="D742" s="5">
        <v>2020</v>
      </c>
      <c r="E742" s="5" t="s">
        <v>3523</v>
      </c>
      <c r="F742" s="5" t="s">
        <v>3527</v>
      </c>
      <c r="G742" s="5" t="s">
        <v>3528</v>
      </c>
      <c r="H742" s="5" t="s">
        <v>6594</v>
      </c>
    </row>
    <row r="743" spans="1:8" ht="60" x14ac:dyDescent="0.25">
      <c r="A743" s="5">
        <v>742</v>
      </c>
      <c r="B743" s="5" t="s">
        <v>3529</v>
      </c>
      <c r="C743" s="5" t="s">
        <v>3530</v>
      </c>
      <c r="D743" s="5">
        <v>2020</v>
      </c>
      <c r="E743" s="5" t="s">
        <v>3531</v>
      </c>
      <c r="F743" s="5" t="s">
        <v>3532</v>
      </c>
      <c r="G743" s="5" t="s">
        <v>3533</v>
      </c>
      <c r="H743" s="5" t="s">
        <v>6590</v>
      </c>
    </row>
    <row r="744" spans="1:8" ht="75" x14ac:dyDescent="0.25">
      <c r="A744" s="5">
        <v>743</v>
      </c>
      <c r="B744" s="5" t="s">
        <v>3534</v>
      </c>
      <c r="C744" s="5" t="s">
        <v>3535</v>
      </c>
      <c r="D744" s="5">
        <v>2020</v>
      </c>
      <c r="E744" s="5" t="s">
        <v>3531</v>
      </c>
      <c r="F744" s="5" t="s">
        <v>3536</v>
      </c>
      <c r="G744" s="5" t="s">
        <v>3533</v>
      </c>
      <c r="H744" s="5" t="s">
        <v>6590</v>
      </c>
    </row>
    <row r="745" spans="1:8" ht="105" x14ac:dyDescent="0.25">
      <c r="A745" s="5">
        <v>744</v>
      </c>
      <c r="B745" s="5" t="s">
        <v>3537</v>
      </c>
      <c r="C745" s="5" t="s">
        <v>3538</v>
      </c>
      <c r="D745" s="5">
        <v>2020</v>
      </c>
      <c r="E745" s="5" t="s">
        <v>1579</v>
      </c>
      <c r="F745" s="5" t="s">
        <v>3539</v>
      </c>
      <c r="G745" s="5" t="s">
        <v>3540</v>
      </c>
      <c r="H745" s="5" t="s">
        <v>6590</v>
      </c>
    </row>
    <row r="746" spans="1:8" ht="90" x14ac:dyDescent="0.25">
      <c r="A746" s="5">
        <v>745</v>
      </c>
      <c r="B746" s="5" t="s">
        <v>3541</v>
      </c>
      <c r="C746" s="5" t="s">
        <v>3542</v>
      </c>
      <c r="D746" s="5">
        <v>2020</v>
      </c>
      <c r="E746" s="5" t="s">
        <v>3531</v>
      </c>
      <c r="F746" s="5" t="s">
        <v>3543</v>
      </c>
      <c r="G746" s="5" t="s">
        <v>3544</v>
      </c>
      <c r="H746" s="5" t="s">
        <v>6590</v>
      </c>
    </row>
    <row r="747" spans="1:8" ht="195" x14ac:dyDescent="0.25">
      <c r="A747" s="5">
        <v>746</v>
      </c>
      <c r="B747" s="5" t="s">
        <v>3545</v>
      </c>
      <c r="C747" s="5" t="s">
        <v>3546</v>
      </c>
      <c r="D747" s="5">
        <v>2020</v>
      </c>
      <c r="E747" s="5" t="s">
        <v>3547</v>
      </c>
      <c r="F747" s="5" t="s">
        <v>3548</v>
      </c>
      <c r="G747" s="5" t="s">
        <v>3549</v>
      </c>
      <c r="H747" s="5" t="s">
        <v>6590</v>
      </c>
    </row>
    <row r="748" spans="1:8" ht="90" x14ac:dyDescent="0.25">
      <c r="A748" s="5">
        <v>747</v>
      </c>
      <c r="B748" s="5" t="s">
        <v>516</v>
      </c>
      <c r="C748" s="5" t="s">
        <v>3550</v>
      </c>
      <c r="D748" s="5">
        <v>2020</v>
      </c>
      <c r="E748" s="5" t="s">
        <v>3551</v>
      </c>
      <c r="F748" s="5" t="s">
        <v>3552</v>
      </c>
      <c r="G748" s="5" t="s">
        <v>3553</v>
      </c>
      <c r="H748" s="5" t="s">
        <v>6593</v>
      </c>
    </row>
    <row r="749" spans="1:8" ht="90" x14ac:dyDescent="0.25">
      <c r="A749" s="5">
        <v>748</v>
      </c>
      <c r="B749" s="5" t="s">
        <v>3554</v>
      </c>
      <c r="C749" s="5" t="s">
        <v>3555</v>
      </c>
      <c r="D749" s="5">
        <v>2020</v>
      </c>
      <c r="E749" s="5" t="s">
        <v>2526</v>
      </c>
      <c r="F749" s="5" t="s">
        <v>3556</v>
      </c>
      <c r="G749" s="5" t="s">
        <v>3557</v>
      </c>
      <c r="H749" s="5" t="s">
        <v>6591</v>
      </c>
    </row>
    <row r="750" spans="1:8" ht="105" x14ac:dyDescent="0.25">
      <c r="A750" s="5">
        <v>749</v>
      </c>
      <c r="B750" s="5" t="s">
        <v>3558</v>
      </c>
      <c r="C750" s="5" t="s">
        <v>3559</v>
      </c>
      <c r="D750" s="5">
        <v>2020</v>
      </c>
      <c r="E750" s="5" t="s">
        <v>958</v>
      </c>
      <c r="F750" s="5" t="s">
        <v>3560</v>
      </c>
      <c r="G750" s="5" t="s">
        <v>3561</v>
      </c>
      <c r="H750" s="5" t="s">
        <v>6591</v>
      </c>
    </row>
    <row r="751" spans="1:8" ht="45" x14ac:dyDescent="0.25">
      <c r="A751" s="5">
        <v>750</v>
      </c>
      <c r="B751" s="5" t="s">
        <v>3562</v>
      </c>
      <c r="C751" s="5" t="s">
        <v>3563</v>
      </c>
      <c r="D751" s="5">
        <v>2020</v>
      </c>
      <c r="E751" s="5" t="s">
        <v>3551</v>
      </c>
      <c r="F751" s="5" t="s">
        <v>3564</v>
      </c>
      <c r="G751" s="5" t="s">
        <v>3565</v>
      </c>
      <c r="H751" s="5" t="s">
        <v>6593</v>
      </c>
    </row>
    <row r="752" spans="1:8" ht="150" x14ac:dyDescent="0.25">
      <c r="A752" s="5">
        <v>751</v>
      </c>
      <c r="B752" s="5" t="s">
        <v>3566</v>
      </c>
      <c r="C752" s="5" t="s">
        <v>3567</v>
      </c>
      <c r="D752" s="5">
        <v>2020</v>
      </c>
      <c r="E752" s="5" t="s">
        <v>2521</v>
      </c>
      <c r="F752" s="5" t="s">
        <v>3568</v>
      </c>
      <c r="G752" s="5" t="s">
        <v>3569</v>
      </c>
      <c r="H752" s="5" t="s">
        <v>6591</v>
      </c>
    </row>
    <row r="753" spans="1:8" ht="90" x14ac:dyDescent="0.25">
      <c r="A753" s="5">
        <v>752</v>
      </c>
      <c r="B753" s="5" t="s">
        <v>3570</v>
      </c>
      <c r="C753" s="5" t="s">
        <v>3571</v>
      </c>
      <c r="D753" s="5">
        <v>2020</v>
      </c>
      <c r="E753" s="5" t="s">
        <v>958</v>
      </c>
      <c r="F753" s="5" t="s">
        <v>3572</v>
      </c>
      <c r="G753" s="5" t="s">
        <v>3573</v>
      </c>
      <c r="H753" s="5" t="s">
        <v>6590</v>
      </c>
    </row>
    <row r="754" spans="1:8" ht="60" x14ac:dyDescent="0.25">
      <c r="A754" s="5">
        <v>753</v>
      </c>
      <c r="B754" s="5" t="s">
        <v>3574</v>
      </c>
      <c r="C754" s="5" t="s">
        <v>3575</v>
      </c>
      <c r="D754" s="5">
        <v>2020</v>
      </c>
      <c r="E754" s="5" t="s">
        <v>3576</v>
      </c>
      <c r="F754" s="5" t="s">
        <v>3577</v>
      </c>
      <c r="G754" s="5" t="s">
        <v>3578</v>
      </c>
      <c r="H754" s="5" t="s">
        <v>6599</v>
      </c>
    </row>
    <row r="755" spans="1:8" ht="120" x14ac:dyDescent="0.25">
      <c r="A755" s="5">
        <v>754</v>
      </c>
      <c r="B755" s="5" t="s">
        <v>3579</v>
      </c>
      <c r="C755" s="5" t="s">
        <v>3580</v>
      </c>
      <c r="D755" s="5">
        <v>2020</v>
      </c>
      <c r="E755" s="5" t="s">
        <v>3581</v>
      </c>
      <c r="F755" s="5"/>
      <c r="G755" s="5" t="s">
        <v>3582</v>
      </c>
      <c r="H755" s="5" t="s">
        <v>6599</v>
      </c>
    </row>
    <row r="756" spans="1:8" ht="150" x14ac:dyDescent="0.25">
      <c r="A756" s="5">
        <v>755</v>
      </c>
      <c r="B756" s="5" t="s">
        <v>3583</v>
      </c>
      <c r="C756" s="5" t="s">
        <v>259</v>
      </c>
      <c r="D756" s="5">
        <v>2020</v>
      </c>
      <c r="E756" s="5" t="s">
        <v>370</v>
      </c>
      <c r="F756" s="5" t="s">
        <v>3584</v>
      </c>
      <c r="G756" s="5" t="s">
        <v>3585</v>
      </c>
      <c r="H756" s="5" t="s">
        <v>6593</v>
      </c>
    </row>
    <row r="757" spans="1:8" ht="45" x14ac:dyDescent="0.25">
      <c r="A757" s="5">
        <v>756</v>
      </c>
      <c r="B757" s="5" t="s">
        <v>3586</v>
      </c>
      <c r="C757" s="5" t="s">
        <v>3587</v>
      </c>
      <c r="D757" s="5">
        <v>2020</v>
      </c>
      <c r="E757" s="5" t="s">
        <v>3588</v>
      </c>
      <c r="F757" s="5" t="s">
        <v>3589</v>
      </c>
      <c r="G757" s="5" t="s">
        <v>3590</v>
      </c>
      <c r="H757" s="5" t="s">
        <v>6593</v>
      </c>
    </row>
    <row r="758" spans="1:8" ht="75" x14ac:dyDescent="0.25">
      <c r="A758" s="5">
        <v>757</v>
      </c>
      <c r="B758" s="5" t="s">
        <v>3591</v>
      </c>
      <c r="C758" s="5" t="s">
        <v>3592</v>
      </c>
      <c r="D758" s="5">
        <v>2020</v>
      </c>
      <c r="E758" s="5" t="s">
        <v>3593</v>
      </c>
      <c r="F758" s="5" t="s">
        <v>3594</v>
      </c>
      <c r="G758" s="5" t="s">
        <v>3595</v>
      </c>
      <c r="H758" s="5" t="s">
        <v>6591</v>
      </c>
    </row>
    <row r="759" spans="1:8" ht="60" x14ac:dyDescent="0.25">
      <c r="A759" s="5">
        <v>758</v>
      </c>
      <c r="B759" s="5" t="s">
        <v>3596</v>
      </c>
      <c r="C759" s="5" t="s">
        <v>3597</v>
      </c>
      <c r="D759" s="5">
        <v>2020</v>
      </c>
      <c r="E759" s="5" t="s">
        <v>3598</v>
      </c>
      <c r="F759" s="5" t="s">
        <v>3599</v>
      </c>
      <c r="G759" s="5" t="s">
        <v>3600</v>
      </c>
      <c r="H759" s="5" t="s">
        <v>6593</v>
      </c>
    </row>
    <row r="760" spans="1:8" ht="30" x14ac:dyDescent="0.25">
      <c r="A760" s="5">
        <v>759</v>
      </c>
      <c r="B760" s="5" t="s">
        <v>3601</v>
      </c>
      <c r="C760" s="5" t="s">
        <v>3602</v>
      </c>
      <c r="D760" s="5">
        <v>2020</v>
      </c>
      <c r="E760" s="5" t="s">
        <v>1503</v>
      </c>
      <c r="F760" s="5" t="s">
        <v>3603</v>
      </c>
      <c r="G760" s="5" t="s">
        <v>3604</v>
      </c>
      <c r="H760" s="5" t="s">
        <v>6590</v>
      </c>
    </row>
    <row r="761" spans="1:8" ht="60" x14ac:dyDescent="0.25">
      <c r="A761" s="5">
        <v>760</v>
      </c>
      <c r="B761" s="5" t="s">
        <v>295</v>
      </c>
      <c r="C761" s="5" t="s">
        <v>3605</v>
      </c>
      <c r="D761" s="5">
        <v>2020</v>
      </c>
      <c r="E761" s="5" t="s">
        <v>856</v>
      </c>
      <c r="F761" s="5" t="s">
        <v>3606</v>
      </c>
      <c r="G761" s="5" t="s">
        <v>2125</v>
      </c>
      <c r="H761" s="5" t="s">
        <v>6591</v>
      </c>
    </row>
    <row r="762" spans="1:8" ht="105" x14ac:dyDescent="0.25">
      <c r="A762" s="5">
        <v>761</v>
      </c>
      <c r="B762" s="5" t="s">
        <v>3607</v>
      </c>
      <c r="C762" s="5" t="s">
        <v>3608</v>
      </c>
      <c r="D762" s="5">
        <v>2020</v>
      </c>
      <c r="E762" s="5" t="s">
        <v>3049</v>
      </c>
      <c r="F762" s="5" t="s">
        <v>3609</v>
      </c>
      <c r="G762" s="5" t="s">
        <v>3610</v>
      </c>
      <c r="H762" s="5" t="s">
        <v>6592</v>
      </c>
    </row>
    <row r="763" spans="1:8" ht="105" x14ac:dyDescent="0.25">
      <c r="A763" s="5">
        <v>762</v>
      </c>
      <c r="B763" s="5" t="s">
        <v>3611</v>
      </c>
      <c r="C763" s="5" t="s">
        <v>3612</v>
      </c>
      <c r="D763" s="5">
        <v>2020</v>
      </c>
      <c r="E763" s="5" t="s">
        <v>1521</v>
      </c>
      <c r="F763" s="5" t="s">
        <v>3613</v>
      </c>
      <c r="G763" s="5" t="s">
        <v>3614</v>
      </c>
      <c r="H763" s="5" t="s">
        <v>6593</v>
      </c>
    </row>
    <row r="764" spans="1:8" ht="45" x14ac:dyDescent="0.25">
      <c r="A764" s="5">
        <v>763</v>
      </c>
      <c r="B764" s="5" t="s">
        <v>3615</v>
      </c>
      <c r="C764" s="5" t="s">
        <v>508</v>
      </c>
      <c r="D764" s="5">
        <v>2020</v>
      </c>
      <c r="E764" s="5" t="s">
        <v>509</v>
      </c>
      <c r="F764" s="5" t="s">
        <v>3616</v>
      </c>
      <c r="G764" s="5" t="s">
        <v>3617</v>
      </c>
      <c r="H764" s="5" t="s">
        <v>6599</v>
      </c>
    </row>
    <row r="765" spans="1:8" ht="90" x14ac:dyDescent="0.25">
      <c r="A765" s="5">
        <v>764</v>
      </c>
      <c r="B765" s="5" t="s">
        <v>3618</v>
      </c>
      <c r="C765" s="5" t="s">
        <v>3619</v>
      </c>
      <c r="D765" s="5">
        <v>2020</v>
      </c>
      <c r="E765" s="5" t="s">
        <v>2521</v>
      </c>
      <c r="F765" s="5" t="s">
        <v>3620</v>
      </c>
      <c r="G765" s="5" t="s">
        <v>3621</v>
      </c>
      <c r="H765" s="5" t="s">
        <v>6590</v>
      </c>
    </row>
    <row r="766" spans="1:8" ht="180" x14ac:dyDescent="0.25">
      <c r="A766" s="5">
        <v>765</v>
      </c>
      <c r="B766" s="5" t="s">
        <v>3622</v>
      </c>
      <c r="C766" s="5" t="s">
        <v>3623</v>
      </c>
      <c r="D766" s="5">
        <v>2020</v>
      </c>
      <c r="E766" s="5" t="s">
        <v>3624</v>
      </c>
      <c r="F766" s="5" t="s">
        <v>3625</v>
      </c>
      <c r="G766" s="5" t="s">
        <v>3626</v>
      </c>
      <c r="H766" s="5" t="s">
        <v>6590</v>
      </c>
    </row>
    <row r="767" spans="1:8" ht="75" x14ac:dyDescent="0.25">
      <c r="A767" s="5">
        <v>766</v>
      </c>
      <c r="B767" s="5" t="s">
        <v>3627</v>
      </c>
      <c r="C767" s="5" t="s">
        <v>262</v>
      </c>
      <c r="D767" s="5">
        <v>2020</v>
      </c>
      <c r="E767" s="5" t="s">
        <v>3624</v>
      </c>
      <c r="F767" s="5" t="s">
        <v>3628</v>
      </c>
      <c r="G767" s="5" t="s">
        <v>3386</v>
      </c>
      <c r="H767" s="5" t="s">
        <v>6590</v>
      </c>
    </row>
    <row r="768" spans="1:8" ht="90" x14ac:dyDescent="0.25">
      <c r="A768" s="5">
        <v>767</v>
      </c>
      <c r="B768" s="5" t="s">
        <v>3629</v>
      </c>
      <c r="C768" s="5" t="s">
        <v>3630</v>
      </c>
      <c r="D768" s="5">
        <v>2020</v>
      </c>
      <c r="E768" s="5" t="s">
        <v>3188</v>
      </c>
      <c r="F768" s="5" t="s">
        <v>3631</v>
      </c>
      <c r="G768" s="5" t="s">
        <v>3632</v>
      </c>
      <c r="H768" s="5" t="s">
        <v>6590</v>
      </c>
    </row>
    <row r="769" spans="1:8" ht="60" x14ac:dyDescent="0.25">
      <c r="A769" s="5">
        <v>768</v>
      </c>
      <c r="B769" s="5" t="s">
        <v>3633</v>
      </c>
      <c r="C769" s="5" t="s">
        <v>3634</v>
      </c>
      <c r="D769" s="5">
        <v>2020</v>
      </c>
      <c r="E769" s="5" t="s">
        <v>3635</v>
      </c>
      <c r="F769" s="5" t="s">
        <v>3636</v>
      </c>
      <c r="G769" s="5" t="s">
        <v>3637</v>
      </c>
      <c r="H769" s="5" t="s">
        <v>6594</v>
      </c>
    </row>
    <row r="770" spans="1:8" ht="75" x14ac:dyDescent="0.25">
      <c r="A770" s="5">
        <v>769</v>
      </c>
      <c r="B770" s="5" t="s">
        <v>3314</v>
      </c>
      <c r="C770" s="5" t="s">
        <v>3638</v>
      </c>
      <c r="D770" s="5">
        <v>2020</v>
      </c>
      <c r="E770" s="5" t="s">
        <v>3639</v>
      </c>
      <c r="F770" s="5" t="s">
        <v>3640</v>
      </c>
      <c r="G770" s="5" t="s">
        <v>3641</v>
      </c>
      <c r="H770" s="5" t="s">
        <v>6590</v>
      </c>
    </row>
    <row r="771" spans="1:8" ht="45" x14ac:dyDescent="0.25">
      <c r="A771" s="5">
        <v>770</v>
      </c>
      <c r="B771" s="5" t="s">
        <v>3642</v>
      </c>
      <c r="C771" s="5" t="s">
        <v>3643</v>
      </c>
      <c r="D771" s="5">
        <v>2020</v>
      </c>
      <c r="E771" s="5" t="s">
        <v>3635</v>
      </c>
      <c r="F771" s="5" t="s">
        <v>3644</v>
      </c>
      <c r="G771" s="5" t="s">
        <v>3645</v>
      </c>
      <c r="H771" s="5" t="s">
        <v>6597</v>
      </c>
    </row>
    <row r="772" spans="1:8" ht="105" x14ac:dyDescent="0.25">
      <c r="A772" s="5">
        <v>771</v>
      </c>
      <c r="B772" s="5" t="s">
        <v>3646</v>
      </c>
      <c r="C772" s="5" t="s">
        <v>3647</v>
      </c>
      <c r="D772" s="5">
        <v>2020</v>
      </c>
      <c r="E772" s="5" t="s">
        <v>504</v>
      </c>
      <c r="F772" s="5" t="s">
        <v>3648</v>
      </c>
      <c r="G772" s="5" t="s">
        <v>3649</v>
      </c>
      <c r="H772" s="5" t="s">
        <v>6594</v>
      </c>
    </row>
    <row r="773" spans="1:8" ht="120" x14ac:dyDescent="0.25">
      <c r="A773" s="5">
        <v>772</v>
      </c>
      <c r="B773" s="5" t="s">
        <v>3650</v>
      </c>
      <c r="C773" s="5" t="s">
        <v>3651</v>
      </c>
      <c r="D773" s="5">
        <v>2020</v>
      </c>
      <c r="E773" s="5" t="s">
        <v>3635</v>
      </c>
      <c r="F773" s="5" t="s">
        <v>3652</v>
      </c>
      <c r="G773" s="5" t="s">
        <v>3653</v>
      </c>
      <c r="H773" s="5" t="s">
        <v>6590</v>
      </c>
    </row>
    <row r="774" spans="1:8" ht="105" x14ac:dyDescent="0.25">
      <c r="A774" s="5">
        <v>773</v>
      </c>
      <c r="B774" s="5" t="s">
        <v>3654</v>
      </c>
      <c r="C774" s="5" t="s">
        <v>3655</v>
      </c>
      <c r="D774" s="5">
        <v>2020</v>
      </c>
      <c r="E774" s="5" t="s">
        <v>726</v>
      </c>
      <c r="F774" s="5" t="s">
        <v>3656</v>
      </c>
      <c r="G774" s="5" t="s">
        <v>3657</v>
      </c>
      <c r="H774" s="5" t="s">
        <v>6593</v>
      </c>
    </row>
    <row r="775" spans="1:8" ht="135" x14ac:dyDescent="0.25">
      <c r="A775" s="5">
        <v>774</v>
      </c>
      <c r="B775" s="5" t="s">
        <v>3658</v>
      </c>
      <c r="C775" s="5" t="s">
        <v>3659</v>
      </c>
      <c r="D775" s="5">
        <v>2020</v>
      </c>
      <c r="E775" s="5" t="s">
        <v>726</v>
      </c>
      <c r="F775" s="5" t="s">
        <v>3660</v>
      </c>
      <c r="G775" s="5" t="s">
        <v>3661</v>
      </c>
      <c r="H775" s="5" t="s">
        <v>6593</v>
      </c>
    </row>
    <row r="776" spans="1:8" ht="75" x14ac:dyDescent="0.25">
      <c r="A776" s="5">
        <v>775</v>
      </c>
      <c r="B776" s="5" t="s">
        <v>3662</v>
      </c>
      <c r="C776" s="5" t="s">
        <v>3663</v>
      </c>
      <c r="D776" s="5">
        <v>2020</v>
      </c>
      <c r="E776" s="5" t="s">
        <v>726</v>
      </c>
      <c r="F776" s="5" t="s">
        <v>3664</v>
      </c>
      <c r="G776" s="5" t="s">
        <v>3665</v>
      </c>
      <c r="H776" s="5" t="s">
        <v>6593</v>
      </c>
    </row>
    <row r="777" spans="1:8" ht="120" x14ac:dyDescent="0.25">
      <c r="A777" s="5">
        <v>776</v>
      </c>
      <c r="B777" s="5" t="s">
        <v>3666</v>
      </c>
      <c r="C777" s="5" t="s">
        <v>3667</v>
      </c>
      <c r="D777" s="5">
        <v>2020</v>
      </c>
      <c r="E777" s="5" t="s">
        <v>1352</v>
      </c>
      <c r="F777" s="5"/>
      <c r="G777" s="5" t="s">
        <v>3668</v>
      </c>
      <c r="H777" s="5" t="s">
        <v>6590</v>
      </c>
    </row>
    <row r="778" spans="1:8" ht="60" x14ac:dyDescent="0.25">
      <c r="A778" s="5">
        <v>777</v>
      </c>
      <c r="B778" s="5" t="s">
        <v>3669</v>
      </c>
      <c r="C778" s="5" t="s">
        <v>3670</v>
      </c>
      <c r="D778" s="5">
        <v>2020</v>
      </c>
      <c r="E778" s="5" t="s">
        <v>3671</v>
      </c>
      <c r="F778" s="5" t="s">
        <v>3672</v>
      </c>
      <c r="G778" s="5" t="s">
        <v>3673</v>
      </c>
      <c r="H778" s="5" t="s">
        <v>6592</v>
      </c>
    </row>
    <row r="779" spans="1:8" ht="30" x14ac:dyDescent="0.25">
      <c r="A779" s="5">
        <v>778</v>
      </c>
      <c r="B779" s="5" t="s">
        <v>3674</v>
      </c>
      <c r="C779" s="5" t="s">
        <v>3675</v>
      </c>
      <c r="D779" s="5">
        <v>2020</v>
      </c>
      <c r="E779" s="5" t="s">
        <v>3676</v>
      </c>
      <c r="F779" s="5" t="s">
        <v>3677</v>
      </c>
      <c r="G779" s="5" t="s">
        <v>3678</v>
      </c>
      <c r="H779" s="5" t="s">
        <v>6593</v>
      </c>
    </row>
    <row r="780" spans="1:8" ht="150" x14ac:dyDescent="0.25">
      <c r="A780" s="5">
        <v>779</v>
      </c>
      <c r="B780" s="5" t="s">
        <v>3679</v>
      </c>
      <c r="C780" s="5" t="s">
        <v>267</v>
      </c>
      <c r="D780" s="5">
        <v>2020</v>
      </c>
      <c r="E780" s="5" t="s">
        <v>3680</v>
      </c>
      <c r="F780" s="5" t="s">
        <v>3681</v>
      </c>
      <c r="G780" s="5" t="s">
        <v>3682</v>
      </c>
      <c r="H780" s="5" t="s">
        <v>6590</v>
      </c>
    </row>
    <row r="781" spans="1:8" ht="60" x14ac:dyDescent="0.25">
      <c r="A781" s="5">
        <v>780</v>
      </c>
      <c r="B781" s="5" t="s">
        <v>3683</v>
      </c>
      <c r="C781" s="5" t="s">
        <v>3684</v>
      </c>
      <c r="D781" s="5">
        <v>2020</v>
      </c>
      <c r="E781" s="5" t="s">
        <v>3685</v>
      </c>
      <c r="F781" s="5"/>
      <c r="G781" s="5" t="s">
        <v>3686</v>
      </c>
      <c r="H781" s="5" t="s">
        <v>6595</v>
      </c>
    </row>
    <row r="782" spans="1:8" ht="60" x14ac:dyDescent="0.25">
      <c r="A782" s="5">
        <v>781</v>
      </c>
      <c r="B782" s="5" t="s">
        <v>3687</v>
      </c>
      <c r="C782" s="5" t="s">
        <v>3688</v>
      </c>
      <c r="D782" s="5">
        <v>2020</v>
      </c>
      <c r="E782" s="5" t="s">
        <v>3685</v>
      </c>
      <c r="F782" s="5"/>
      <c r="G782" s="5" t="s">
        <v>3689</v>
      </c>
      <c r="H782" s="5" t="s">
        <v>6595</v>
      </c>
    </row>
    <row r="783" spans="1:8" ht="75" x14ac:dyDescent="0.25">
      <c r="A783" s="5">
        <v>782</v>
      </c>
      <c r="B783" s="5" t="s">
        <v>3690</v>
      </c>
      <c r="C783" s="5" t="s">
        <v>3691</v>
      </c>
      <c r="D783" s="5">
        <v>2020</v>
      </c>
      <c r="E783" s="5" t="s">
        <v>3692</v>
      </c>
      <c r="F783" s="5" t="s">
        <v>3693</v>
      </c>
      <c r="G783" s="5" t="s">
        <v>3694</v>
      </c>
      <c r="H783" s="5" t="s">
        <v>6597</v>
      </c>
    </row>
    <row r="784" spans="1:8" ht="105" x14ac:dyDescent="0.25">
      <c r="A784" s="5">
        <v>783</v>
      </c>
      <c r="B784" s="5" t="s">
        <v>3695</v>
      </c>
      <c r="C784" s="5" t="s">
        <v>3696</v>
      </c>
      <c r="D784" s="5">
        <v>2020</v>
      </c>
      <c r="E784" s="5" t="s">
        <v>3697</v>
      </c>
      <c r="F784" s="5" t="s">
        <v>3698</v>
      </c>
      <c r="G784" s="5" t="s">
        <v>3699</v>
      </c>
      <c r="H784" s="5" t="s">
        <v>6593</v>
      </c>
    </row>
    <row r="785" spans="1:8" ht="105" x14ac:dyDescent="0.25">
      <c r="A785" s="5">
        <v>784</v>
      </c>
      <c r="B785" s="5" t="s">
        <v>3700</v>
      </c>
      <c r="C785" s="5" t="s">
        <v>275</v>
      </c>
      <c r="D785" s="5">
        <v>2020</v>
      </c>
      <c r="E785" s="5" t="s">
        <v>3280</v>
      </c>
      <c r="F785" s="5" t="s">
        <v>3701</v>
      </c>
      <c r="G785" s="5" t="s">
        <v>3702</v>
      </c>
      <c r="H785" s="5" t="s">
        <v>6590</v>
      </c>
    </row>
    <row r="786" spans="1:8" ht="90" x14ac:dyDescent="0.25">
      <c r="A786" s="5">
        <v>785</v>
      </c>
      <c r="B786" s="5" t="s">
        <v>2153</v>
      </c>
      <c r="C786" s="5" t="s">
        <v>3703</v>
      </c>
      <c r="D786" s="5">
        <v>2019</v>
      </c>
      <c r="E786" s="5" t="s">
        <v>3704</v>
      </c>
      <c r="F786" s="5" t="s">
        <v>3705</v>
      </c>
      <c r="G786" s="5" t="s">
        <v>3706</v>
      </c>
      <c r="H786" s="5" t="s">
        <v>6591</v>
      </c>
    </row>
    <row r="787" spans="1:8" ht="75" x14ac:dyDescent="0.25">
      <c r="A787" s="5">
        <v>786</v>
      </c>
      <c r="B787" s="5" t="s">
        <v>3707</v>
      </c>
      <c r="C787" s="5" t="s">
        <v>3708</v>
      </c>
      <c r="D787" s="5">
        <v>2019</v>
      </c>
      <c r="E787" s="5" t="s">
        <v>588</v>
      </c>
      <c r="F787" s="5" t="s">
        <v>3709</v>
      </c>
      <c r="G787" s="5" t="s">
        <v>3710</v>
      </c>
      <c r="H787" s="5" t="s">
        <v>6592</v>
      </c>
    </row>
    <row r="788" spans="1:8" ht="105" x14ac:dyDescent="0.25">
      <c r="A788" s="5">
        <v>787</v>
      </c>
      <c r="B788" s="5" t="s">
        <v>3711</v>
      </c>
      <c r="C788" s="5" t="s">
        <v>302</v>
      </c>
      <c r="D788" s="5">
        <v>2019</v>
      </c>
      <c r="E788" s="5" t="s">
        <v>860</v>
      </c>
      <c r="F788" s="5" t="s">
        <v>3712</v>
      </c>
      <c r="G788" s="5" t="s">
        <v>3713</v>
      </c>
      <c r="H788" s="5" t="s">
        <v>6593</v>
      </c>
    </row>
    <row r="789" spans="1:8" ht="165" x14ac:dyDescent="0.25">
      <c r="A789" s="5">
        <v>788</v>
      </c>
      <c r="B789" s="5" t="s">
        <v>3714</v>
      </c>
      <c r="C789" s="5" t="s">
        <v>333</v>
      </c>
      <c r="D789" s="5">
        <v>2019</v>
      </c>
      <c r="E789" s="5" t="s">
        <v>982</v>
      </c>
      <c r="F789" s="5" t="s">
        <v>3715</v>
      </c>
      <c r="G789" s="5" t="s">
        <v>3716</v>
      </c>
      <c r="H789" s="5" t="s">
        <v>6593</v>
      </c>
    </row>
    <row r="790" spans="1:8" ht="60" x14ac:dyDescent="0.25">
      <c r="A790" s="5">
        <v>789</v>
      </c>
      <c r="B790" s="5" t="s">
        <v>3717</v>
      </c>
      <c r="C790" s="5" t="s">
        <v>3718</v>
      </c>
      <c r="D790" s="5">
        <v>2019</v>
      </c>
      <c r="E790" s="5" t="s">
        <v>3685</v>
      </c>
      <c r="F790" s="5"/>
      <c r="G790" s="5" t="s">
        <v>3719</v>
      </c>
      <c r="H790" s="5" t="s">
        <v>6599</v>
      </c>
    </row>
    <row r="791" spans="1:8" ht="105" x14ac:dyDescent="0.25">
      <c r="A791" s="5">
        <v>790</v>
      </c>
      <c r="B791" s="5" t="s">
        <v>2311</v>
      </c>
      <c r="C791" s="5" t="s">
        <v>3720</v>
      </c>
      <c r="D791" s="5">
        <v>2019</v>
      </c>
      <c r="E791" s="5" t="s">
        <v>3721</v>
      </c>
      <c r="F791" s="5" t="s">
        <v>3722</v>
      </c>
      <c r="G791" s="5" t="s">
        <v>3723</v>
      </c>
      <c r="H791" s="5" t="s">
        <v>6594</v>
      </c>
    </row>
    <row r="792" spans="1:8" ht="75" x14ac:dyDescent="0.25">
      <c r="A792" s="5">
        <v>791</v>
      </c>
      <c r="B792" s="5" t="s">
        <v>3724</v>
      </c>
      <c r="C792" s="5" t="s">
        <v>315</v>
      </c>
      <c r="D792" s="5">
        <v>2019</v>
      </c>
      <c r="E792" s="5" t="s">
        <v>668</v>
      </c>
      <c r="F792" s="5" t="s">
        <v>3725</v>
      </c>
      <c r="G792" s="5" t="s">
        <v>3726</v>
      </c>
      <c r="H792" s="5" t="s">
        <v>6590</v>
      </c>
    </row>
    <row r="793" spans="1:8" ht="45" x14ac:dyDescent="0.25">
      <c r="A793" s="5">
        <v>792</v>
      </c>
      <c r="B793" s="5" t="s">
        <v>142</v>
      </c>
      <c r="C793" s="5" t="s">
        <v>303</v>
      </c>
      <c r="D793" s="5">
        <v>2019</v>
      </c>
      <c r="E793" s="5" t="s">
        <v>668</v>
      </c>
      <c r="F793" s="5" t="s">
        <v>3727</v>
      </c>
      <c r="G793" s="5" t="s">
        <v>3728</v>
      </c>
      <c r="H793" s="5" t="s">
        <v>6593</v>
      </c>
    </row>
    <row r="794" spans="1:8" ht="90" x14ac:dyDescent="0.25">
      <c r="A794" s="5">
        <v>793</v>
      </c>
      <c r="B794" s="5" t="s">
        <v>3729</v>
      </c>
      <c r="C794" s="5" t="s">
        <v>316</v>
      </c>
      <c r="D794" s="5">
        <v>2019</v>
      </c>
      <c r="E794" s="5" t="s">
        <v>3730</v>
      </c>
      <c r="F794" s="5" t="s">
        <v>3731</v>
      </c>
      <c r="G794" s="5" t="s">
        <v>3732</v>
      </c>
      <c r="H794" s="5" t="s">
        <v>6590</v>
      </c>
    </row>
    <row r="795" spans="1:8" ht="60" x14ac:dyDescent="0.25">
      <c r="A795" s="5">
        <v>794</v>
      </c>
      <c r="B795" s="5" t="s">
        <v>289</v>
      </c>
      <c r="C795" s="5" t="s">
        <v>288</v>
      </c>
      <c r="D795" s="5">
        <v>2019</v>
      </c>
      <c r="E795" s="5" t="s">
        <v>340</v>
      </c>
      <c r="F795" s="5" t="s">
        <v>3733</v>
      </c>
      <c r="G795" s="5" t="s">
        <v>3734</v>
      </c>
      <c r="H795" s="5" t="s">
        <v>6590</v>
      </c>
    </row>
    <row r="796" spans="1:8" ht="105" x14ac:dyDescent="0.25">
      <c r="A796" s="5">
        <v>795</v>
      </c>
      <c r="B796" s="5" t="s">
        <v>3735</v>
      </c>
      <c r="C796" s="5" t="s">
        <v>339</v>
      </c>
      <c r="D796" s="5">
        <v>2019</v>
      </c>
      <c r="E796" s="5" t="s">
        <v>340</v>
      </c>
      <c r="F796" s="5" t="s">
        <v>3736</v>
      </c>
      <c r="G796" s="5" t="s">
        <v>3737</v>
      </c>
      <c r="H796" s="5" t="s">
        <v>6590</v>
      </c>
    </row>
    <row r="797" spans="1:8" ht="60" x14ac:dyDescent="0.25">
      <c r="A797" s="5">
        <v>796</v>
      </c>
      <c r="B797" s="5" t="s">
        <v>3738</v>
      </c>
      <c r="C797" s="5" t="s">
        <v>3739</v>
      </c>
      <c r="D797" s="5">
        <v>2019</v>
      </c>
      <c r="E797" s="5" t="s">
        <v>1978</v>
      </c>
      <c r="F797" s="5" t="s">
        <v>3740</v>
      </c>
      <c r="G797" s="5" t="s">
        <v>3741</v>
      </c>
      <c r="H797" s="5" t="s">
        <v>6593</v>
      </c>
    </row>
    <row r="798" spans="1:8" ht="90" x14ac:dyDescent="0.25">
      <c r="A798" s="5">
        <v>797</v>
      </c>
      <c r="B798" s="5" t="s">
        <v>3742</v>
      </c>
      <c r="C798" s="5" t="s">
        <v>525</v>
      </c>
      <c r="D798" s="5">
        <v>2019</v>
      </c>
      <c r="E798" s="5" t="s">
        <v>3743</v>
      </c>
      <c r="F798" s="5" t="s">
        <v>3744</v>
      </c>
      <c r="G798" s="5" t="s">
        <v>3745</v>
      </c>
      <c r="H798" s="5" t="s">
        <v>6594</v>
      </c>
    </row>
    <row r="799" spans="1:8" ht="60" x14ac:dyDescent="0.25">
      <c r="A799" s="5">
        <v>798</v>
      </c>
      <c r="B799" s="5" t="s">
        <v>3746</v>
      </c>
      <c r="C799" s="5" t="s">
        <v>489</v>
      </c>
      <c r="D799" s="5">
        <v>2019</v>
      </c>
      <c r="E799" s="5" t="s">
        <v>3743</v>
      </c>
      <c r="F799" s="5" t="s">
        <v>3747</v>
      </c>
      <c r="G799" s="5" t="s">
        <v>3748</v>
      </c>
      <c r="H799" s="5" t="s">
        <v>6594</v>
      </c>
    </row>
    <row r="800" spans="1:8" ht="60" x14ac:dyDescent="0.25">
      <c r="A800" s="5">
        <v>799</v>
      </c>
      <c r="B800" s="5" t="s">
        <v>3749</v>
      </c>
      <c r="C800" s="5" t="s">
        <v>3750</v>
      </c>
      <c r="D800" s="5">
        <v>2019</v>
      </c>
      <c r="E800" s="5" t="s">
        <v>992</v>
      </c>
      <c r="F800" s="5" t="s">
        <v>3751</v>
      </c>
      <c r="G800" s="5" t="s">
        <v>3752</v>
      </c>
      <c r="H800" s="5" t="s">
        <v>6592</v>
      </c>
    </row>
    <row r="801" spans="1:8" ht="120" x14ac:dyDescent="0.25">
      <c r="A801" s="5">
        <v>800</v>
      </c>
      <c r="B801" s="5" t="s">
        <v>3753</v>
      </c>
      <c r="C801" s="5" t="s">
        <v>311</v>
      </c>
      <c r="D801" s="5">
        <v>2019</v>
      </c>
      <c r="E801" s="5" t="s">
        <v>3754</v>
      </c>
      <c r="F801" s="5" t="s">
        <v>3755</v>
      </c>
      <c r="G801" s="5" t="s">
        <v>3756</v>
      </c>
      <c r="H801" s="5" t="s">
        <v>6593</v>
      </c>
    </row>
    <row r="802" spans="1:8" ht="75" x14ac:dyDescent="0.25">
      <c r="A802" s="5">
        <v>801</v>
      </c>
      <c r="B802" s="5" t="s">
        <v>3757</v>
      </c>
      <c r="C802" s="5" t="s">
        <v>309</v>
      </c>
      <c r="D802" s="5">
        <v>2019</v>
      </c>
      <c r="E802" s="5" t="s">
        <v>3754</v>
      </c>
      <c r="F802" s="5" t="s">
        <v>3758</v>
      </c>
      <c r="G802" s="5" t="s">
        <v>3759</v>
      </c>
      <c r="H802" s="5" t="s">
        <v>6593</v>
      </c>
    </row>
    <row r="803" spans="1:8" ht="120" x14ac:dyDescent="0.25">
      <c r="A803" s="5">
        <v>802</v>
      </c>
      <c r="B803" s="5" t="s">
        <v>3760</v>
      </c>
      <c r="C803" s="5" t="s">
        <v>3761</v>
      </c>
      <c r="D803" s="5">
        <v>2019</v>
      </c>
      <c r="E803" s="5" t="s">
        <v>3762</v>
      </c>
      <c r="F803" s="5" t="s">
        <v>3763</v>
      </c>
      <c r="G803" s="5" t="s">
        <v>3764</v>
      </c>
      <c r="H803" s="5" t="s">
        <v>6594</v>
      </c>
    </row>
    <row r="804" spans="1:8" ht="135" x14ac:dyDescent="0.25">
      <c r="A804" s="5">
        <v>803</v>
      </c>
      <c r="B804" s="5" t="s">
        <v>1613</v>
      </c>
      <c r="C804" s="5" t="s">
        <v>313</v>
      </c>
      <c r="D804" s="5">
        <v>2019</v>
      </c>
      <c r="E804" s="5" t="s">
        <v>3765</v>
      </c>
      <c r="F804" s="5" t="s">
        <v>3766</v>
      </c>
      <c r="G804" s="5" t="s">
        <v>3767</v>
      </c>
      <c r="H804" s="5" t="s">
        <v>6592</v>
      </c>
    </row>
    <row r="805" spans="1:8" ht="45" x14ac:dyDescent="0.25">
      <c r="A805" s="5">
        <v>804</v>
      </c>
      <c r="B805" s="5" t="s">
        <v>3768</v>
      </c>
      <c r="C805" s="5" t="s">
        <v>3769</v>
      </c>
      <c r="D805" s="5">
        <v>2019</v>
      </c>
      <c r="E805" s="5" t="s">
        <v>3770</v>
      </c>
      <c r="F805" s="5" t="s">
        <v>3771</v>
      </c>
      <c r="G805" s="5" t="s">
        <v>3772</v>
      </c>
      <c r="H805" s="5" t="s">
        <v>6591</v>
      </c>
    </row>
    <row r="806" spans="1:8" ht="45" x14ac:dyDescent="0.25">
      <c r="A806" s="5">
        <v>805</v>
      </c>
      <c r="B806" s="5" t="s">
        <v>3773</v>
      </c>
      <c r="C806" s="5" t="s">
        <v>3774</v>
      </c>
      <c r="D806" s="5">
        <v>2019</v>
      </c>
      <c r="E806" s="5" t="s">
        <v>2132</v>
      </c>
      <c r="F806" s="5" t="s">
        <v>3775</v>
      </c>
      <c r="G806" s="5" t="s">
        <v>3776</v>
      </c>
      <c r="H806" s="5" t="s">
        <v>6596</v>
      </c>
    </row>
    <row r="807" spans="1:8" ht="75" x14ac:dyDescent="0.25">
      <c r="A807" s="5">
        <v>806</v>
      </c>
      <c r="B807" s="5" t="s">
        <v>526</v>
      </c>
      <c r="C807" s="5" t="s">
        <v>527</v>
      </c>
      <c r="D807" s="5">
        <v>2019</v>
      </c>
      <c r="E807" s="5" t="s">
        <v>3777</v>
      </c>
      <c r="F807" s="5"/>
      <c r="G807" s="5" t="s">
        <v>3778</v>
      </c>
      <c r="H807" s="5" t="s">
        <v>6594</v>
      </c>
    </row>
    <row r="808" spans="1:8" ht="60" x14ac:dyDescent="0.25">
      <c r="A808" s="5">
        <v>807</v>
      </c>
      <c r="B808" s="5" t="s">
        <v>3779</v>
      </c>
      <c r="C808" s="5" t="s">
        <v>3780</v>
      </c>
      <c r="D808" s="5">
        <v>2019</v>
      </c>
      <c r="E808" s="5" t="s">
        <v>3153</v>
      </c>
      <c r="F808" s="5" t="s">
        <v>3781</v>
      </c>
      <c r="G808" s="5" t="s">
        <v>3782</v>
      </c>
      <c r="H808" s="5" t="s">
        <v>6593</v>
      </c>
    </row>
    <row r="809" spans="1:8" ht="75" x14ac:dyDescent="0.25">
      <c r="A809" s="5">
        <v>808</v>
      </c>
      <c r="B809" s="5" t="s">
        <v>3783</v>
      </c>
      <c r="C809" s="5" t="s">
        <v>3784</v>
      </c>
      <c r="D809" s="5">
        <v>2019</v>
      </c>
      <c r="E809" s="5" t="s">
        <v>3785</v>
      </c>
      <c r="F809" s="5" t="s">
        <v>3786</v>
      </c>
      <c r="G809" s="5" t="s">
        <v>3787</v>
      </c>
      <c r="H809" s="5" t="s">
        <v>6598</v>
      </c>
    </row>
    <row r="810" spans="1:8" ht="90" x14ac:dyDescent="0.25">
      <c r="A810" s="5">
        <v>809</v>
      </c>
      <c r="B810" s="5" t="s">
        <v>3788</v>
      </c>
      <c r="C810" s="5" t="s">
        <v>341</v>
      </c>
      <c r="D810" s="5">
        <v>2019</v>
      </c>
      <c r="E810" s="5" t="s">
        <v>342</v>
      </c>
      <c r="F810" s="5" t="s">
        <v>3789</v>
      </c>
      <c r="G810" s="5" t="s">
        <v>3790</v>
      </c>
      <c r="H810" s="5" t="s">
        <v>6590</v>
      </c>
    </row>
    <row r="811" spans="1:8" ht="150" x14ac:dyDescent="0.25">
      <c r="A811" s="5">
        <v>810</v>
      </c>
      <c r="B811" s="5" t="s">
        <v>3791</v>
      </c>
      <c r="C811" s="5" t="s">
        <v>3792</v>
      </c>
      <c r="D811" s="5">
        <v>2019</v>
      </c>
      <c r="E811" s="5" t="s">
        <v>1019</v>
      </c>
      <c r="F811" s="5" t="s">
        <v>3793</v>
      </c>
      <c r="G811" s="5" t="s">
        <v>3794</v>
      </c>
      <c r="H811" s="5" t="s">
        <v>6591</v>
      </c>
    </row>
    <row r="812" spans="1:8" ht="75" x14ac:dyDescent="0.25">
      <c r="A812" s="5">
        <v>811</v>
      </c>
      <c r="B812" s="5" t="s">
        <v>3795</v>
      </c>
      <c r="C812" s="5" t="s">
        <v>3796</v>
      </c>
      <c r="D812" s="5">
        <v>2019</v>
      </c>
      <c r="E812" s="5" t="s">
        <v>3797</v>
      </c>
      <c r="F812" s="5" t="s">
        <v>3798</v>
      </c>
      <c r="G812" s="5" t="s">
        <v>3799</v>
      </c>
      <c r="H812" s="5" t="s">
        <v>6601</v>
      </c>
    </row>
    <row r="813" spans="1:8" ht="135" x14ac:dyDescent="0.25">
      <c r="A813" s="5">
        <v>812</v>
      </c>
      <c r="B813" s="5" t="s">
        <v>3800</v>
      </c>
      <c r="C813" s="5" t="s">
        <v>3801</v>
      </c>
      <c r="D813" s="5">
        <v>2019</v>
      </c>
      <c r="E813" s="5" t="s">
        <v>3797</v>
      </c>
      <c r="F813" s="5" t="s">
        <v>3802</v>
      </c>
      <c r="G813" s="5" t="s">
        <v>3803</v>
      </c>
      <c r="H813" s="5" t="s">
        <v>6591</v>
      </c>
    </row>
    <row r="814" spans="1:8" ht="90" x14ac:dyDescent="0.25">
      <c r="A814" s="5">
        <v>813</v>
      </c>
      <c r="B814" s="5" t="s">
        <v>3804</v>
      </c>
      <c r="C814" s="5" t="s">
        <v>3805</v>
      </c>
      <c r="D814" s="5">
        <v>2019</v>
      </c>
      <c r="E814" s="5" t="s">
        <v>3806</v>
      </c>
      <c r="F814" s="5" t="s">
        <v>3807</v>
      </c>
      <c r="G814" s="5" t="s">
        <v>3808</v>
      </c>
      <c r="H814" s="5" t="s">
        <v>6599</v>
      </c>
    </row>
    <row r="815" spans="1:8" ht="75" x14ac:dyDescent="0.25">
      <c r="A815" s="5">
        <v>814</v>
      </c>
      <c r="B815" s="5" t="s">
        <v>3397</v>
      </c>
      <c r="C815" s="5" t="s">
        <v>3809</v>
      </c>
      <c r="D815" s="5">
        <v>2019</v>
      </c>
      <c r="E815" s="5" t="s">
        <v>3810</v>
      </c>
      <c r="F815" s="5" t="s">
        <v>3811</v>
      </c>
      <c r="G815" s="5" t="s">
        <v>3812</v>
      </c>
      <c r="H815" s="5" t="s">
        <v>6607</v>
      </c>
    </row>
    <row r="816" spans="1:8" ht="180" x14ac:dyDescent="0.25">
      <c r="A816" s="5">
        <v>815</v>
      </c>
      <c r="B816" s="5" t="s">
        <v>3813</v>
      </c>
      <c r="C816" s="5" t="s">
        <v>3814</v>
      </c>
      <c r="D816" s="5">
        <v>2019</v>
      </c>
      <c r="E816" s="5" t="s">
        <v>3815</v>
      </c>
      <c r="F816" s="5" t="s">
        <v>3816</v>
      </c>
      <c r="G816" s="5" t="s">
        <v>3817</v>
      </c>
      <c r="H816" s="5" t="s">
        <v>6593</v>
      </c>
    </row>
    <row r="817" spans="1:8" ht="60" x14ac:dyDescent="0.25">
      <c r="A817" s="5">
        <v>816</v>
      </c>
      <c r="B817" s="5" t="s">
        <v>3818</v>
      </c>
      <c r="C817" s="5" t="s">
        <v>298</v>
      </c>
      <c r="D817" s="5">
        <v>2019</v>
      </c>
      <c r="E817" s="5" t="s">
        <v>3819</v>
      </c>
      <c r="F817" s="5" t="s">
        <v>3820</v>
      </c>
      <c r="G817" s="5" t="s">
        <v>3821</v>
      </c>
      <c r="H817" s="5" t="s">
        <v>6598</v>
      </c>
    </row>
    <row r="818" spans="1:8" ht="90" x14ac:dyDescent="0.25">
      <c r="A818" s="5">
        <v>817</v>
      </c>
      <c r="B818" s="5" t="s">
        <v>3822</v>
      </c>
      <c r="C818" s="5" t="s">
        <v>3823</v>
      </c>
      <c r="D818" s="5">
        <v>2019</v>
      </c>
      <c r="E818" s="5" t="s">
        <v>3824</v>
      </c>
      <c r="F818" s="5" t="s">
        <v>3825</v>
      </c>
      <c r="G818" s="5" t="s">
        <v>3826</v>
      </c>
      <c r="H818" s="5" t="s">
        <v>6594</v>
      </c>
    </row>
    <row r="819" spans="1:8" ht="105" x14ac:dyDescent="0.25">
      <c r="A819" s="5">
        <v>818</v>
      </c>
      <c r="B819" s="5" t="s">
        <v>1613</v>
      </c>
      <c r="C819" s="5" t="s">
        <v>3827</v>
      </c>
      <c r="D819" s="5">
        <v>2019</v>
      </c>
      <c r="E819" s="5" t="s">
        <v>992</v>
      </c>
      <c r="F819" s="5" t="s">
        <v>3828</v>
      </c>
      <c r="G819" s="5" t="s">
        <v>3829</v>
      </c>
      <c r="H819" s="5" t="s">
        <v>6592</v>
      </c>
    </row>
    <row r="820" spans="1:8" ht="75" x14ac:dyDescent="0.25">
      <c r="A820" s="5">
        <v>819</v>
      </c>
      <c r="B820" s="5" t="s">
        <v>3830</v>
      </c>
      <c r="C820" s="5" t="s">
        <v>3831</v>
      </c>
      <c r="D820" s="5">
        <v>2019</v>
      </c>
      <c r="E820" s="5" t="s">
        <v>3806</v>
      </c>
      <c r="F820" s="5" t="s">
        <v>3832</v>
      </c>
      <c r="G820" s="5" t="s">
        <v>3833</v>
      </c>
      <c r="H820" s="5" t="s">
        <v>6594</v>
      </c>
    </row>
    <row r="821" spans="1:8" ht="60" x14ac:dyDescent="0.25">
      <c r="A821" s="5">
        <v>820</v>
      </c>
      <c r="B821" s="5" t="s">
        <v>3834</v>
      </c>
      <c r="C821" s="5" t="s">
        <v>3835</v>
      </c>
      <c r="D821" s="5">
        <v>2019</v>
      </c>
      <c r="E821" s="5" t="s">
        <v>3797</v>
      </c>
      <c r="F821" s="5" t="s">
        <v>3836</v>
      </c>
      <c r="G821" s="5" t="s">
        <v>3837</v>
      </c>
      <c r="H821" s="5" t="s">
        <v>6593</v>
      </c>
    </row>
    <row r="822" spans="1:8" ht="135" x14ac:dyDescent="0.25">
      <c r="A822" s="5">
        <v>821</v>
      </c>
      <c r="B822" s="5" t="s">
        <v>3838</v>
      </c>
      <c r="C822" s="5" t="s">
        <v>297</v>
      </c>
      <c r="D822" s="5">
        <v>2019</v>
      </c>
      <c r="E822" s="5" t="s">
        <v>3839</v>
      </c>
      <c r="F822" s="5" t="s">
        <v>3840</v>
      </c>
      <c r="G822" s="5" t="s">
        <v>3841</v>
      </c>
      <c r="H822" s="5" t="s">
        <v>6591</v>
      </c>
    </row>
    <row r="823" spans="1:8" ht="60" x14ac:dyDescent="0.25">
      <c r="A823" s="5">
        <v>822</v>
      </c>
      <c r="B823" s="5" t="s">
        <v>3842</v>
      </c>
      <c r="C823" s="5" t="s">
        <v>3843</v>
      </c>
      <c r="D823" s="5">
        <v>2019</v>
      </c>
      <c r="E823" s="5" t="s">
        <v>3844</v>
      </c>
      <c r="F823" s="5" t="s">
        <v>3845</v>
      </c>
      <c r="G823" s="5" t="s">
        <v>3846</v>
      </c>
      <c r="H823" s="5" t="s">
        <v>6596</v>
      </c>
    </row>
    <row r="824" spans="1:8" ht="120" x14ac:dyDescent="0.25">
      <c r="A824" s="5">
        <v>823</v>
      </c>
      <c r="B824" s="5" t="s">
        <v>3847</v>
      </c>
      <c r="C824" s="5" t="s">
        <v>301</v>
      </c>
      <c r="D824" s="5">
        <v>2019</v>
      </c>
      <c r="E824" s="5" t="s">
        <v>3848</v>
      </c>
      <c r="F824" s="5" t="s">
        <v>3849</v>
      </c>
      <c r="G824" s="5" t="s">
        <v>3850</v>
      </c>
      <c r="H824" s="5" t="s">
        <v>6593</v>
      </c>
    </row>
    <row r="825" spans="1:8" ht="90" x14ac:dyDescent="0.25">
      <c r="A825" s="5">
        <v>824</v>
      </c>
      <c r="B825" s="5" t="s">
        <v>2153</v>
      </c>
      <c r="C825" s="5" t="s">
        <v>3851</v>
      </c>
      <c r="D825" s="5">
        <v>2019</v>
      </c>
      <c r="E825" s="5" t="s">
        <v>3704</v>
      </c>
      <c r="F825" s="5" t="s">
        <v>3852</v>
      </c>
      <c r="G825" s="5" t="s">
        <v>3031</v>
      </c>
      <c r="H825" s="5" t="s">
        <v>6591</v>
      </c>
    </row>
    <row r="826" spans="1:8" ht="45" x14ac:dyDescent="0.25">
      <c r="A826" s="5">
        <v>825</v>
      </c>
      <c r="B826" s="5" t="s">
        <v>3853</v>
      </c>
      <c r="C826" s="5" t="s">
        <v>3854</v>
      </c>
      <c r="D826" s="5">
        <v>2019</v>
      </c>
      <c r="E826" s="5" t="s">
        <v>3855</v>
      </c>
      <c r="F826" s="5" t="s">
        <v>3856</v>
      </c>
      <c r="G826" s="5" t="s">
        <v>3857</v>
      </c>
      <c r="H826" s="5" t="s">
        <v>6599</v>
      </c>
    </row>
    <row r="827" spans="1:8" ht="90" x14ac:dyDescent="0.25">
      <c r="A827" s="5">
        <v>826</v>
      </c>
      <c r="B827" s="5" t="s">
        <v>3858</v>
      </c>
      <c r="C827" s="5" t="s">
        <v>3859</v>
      </c>
      <c r="D827" s="5">
        <v>2019</v>
      </c>
      <c r="E827" s="5" t="s">
        <v>3860</v>
      </c>
      <c r="F827" s="5" t="s">
        <v>3861</v>
      </c>
      <c r="G827" s="5" t="s">
        <v>3862</v>
      </c>
      <c r="H827" s="5" t="s">
        <v>6590</v>
      </c>
    </row>
    <row r="828" spans="1:8" ht="75" x14ac:dyDescent="0.25">
      <c r="A828" s="5">
        <v>827</v>
      </c>
      <c r="B828" s="5" t="s">
        <v>3863</v>
      </c>
      <c r="C828" s="5" t="s">
        <v>3864</v>
      </c>
      <c r="D828" s="5">
        <v>2019</v>
      </c>
      <c r="E828" s="5" t="s">
        <v>3797</v>
      </c>
      <c r="F828" s="5" t="s">
        <v>3865</v>
      </c>
      <c r="G828" s="5" t="s">
        <v>3866</v>
      </c>
      <c r="H828" s="5" t="s">
        <v>6599</v>
      </c>
    </row>
    <row r="829" spans="1:8" ht="90" x14ac:dyDescent="0.25">
      <c r="A829" s="5">
        <v>828</v>
      </c>
      <c r="B829" s="5" t="s">
        <v>3867</v>
      </c>
      <c r="C829" s="5" t="s">
        <v>304</v>
      </c>
      <c r="D829" s="5">
        <v>2019</v>
      </c>
      <c r="E829" s="5" t="s">
        <v>3868</v>
      </c>
      <c r="F829" s="5" t="s">
        <v>3869</v>
      </c>
      <c r="G829" s="5" t="s">
        <v>3870</v>
      </c>
      <c r="H829" s="5" t="s">
        <v>6590</v>
      </c>
    </row>
    <row r="830" spans="1:8" ht="120" x14ac:dyDescent="0.25">
      <c r="A830" s="5">
        <v>829</v>
      </c>
      <c r="B830" s="5" t="s">
        <v>3871</v>
      </c>
      <c r="C830" s="5" t="s">
        <v>3872</v>
      </c>
      <c r="D830" s="5">
        <v>2019</v>
      </c>
      <c r="E830" s="5" t="s">
        <v>3873</v>
      </c>
      <c r="F830" s="5" t="s">
        <v>3874</v>
      </c>
      <c r="G830" s="5" t="s">
        <v>3875</v>
      </c>
      <c r="H830" s="5" t="s">
        <v>6594</v>
      </c>
    </row>
    <row r="831" spans="1:8" ht="90" x14ac:dyDescent="0.25">
      <c r="A831" s="5">
        <v>830</v>
      </c>
      <c r="B831" s="5" t="s">
        <v>3876</v>
      </c>
      <c r="C831" s="5" t="s">
        <v>3877</v>
      </c>
      <c r="D831" s="5">
        <v>2019</v>
      </c>
      <c r="E831" s="5" t="s">
        <v>3878</v>
      </c>
      <c r="F831" s="5" t="s">
        <v>3879</v>
      </c>
      <c r="G831" s="5" t="s">
        <v>3880</v>
      </c>
      <c r="H831" s="5" t="s">
        <v>6591</v>
      </c>
    </row>
    <row r="832" spans="1:8" ht="90" x14ac:dyDescent="0.25">
      <c r="A832" s="5">
        <v>831</v>
      </c>
      <c r="B832" s="5" t="s">
        <v>873</v>
      </c>
      <c r="C832" s="5" t="s">
        <v>3881</v>
      </c>
      <c r="D832" s="5">
        <v>2019</v>
      </c>
      <c r="E832" s="5" t="s">
        <v>875</v>
      </c>
      <c r="F832" s="5" t="s">
        <v>3882</v>
      </c>
      <c r="G832" s="5" t="s">
        <v>877</v>
      </c>
      <c r="H832" s="5" t="s">
        <v>6594</v>
      </c>
    </row>
    <row r="833" spans="1:8" ht="105" x14ac:dyDescent="0.25">
      <c r="A833" s="5">
        <v>832</v>
      </c>
      <c r="B833" s="5" t="s">
        <v>3822</v>
      </c>
      <c r="C833" s="5" t="s">
        <v>3883</v>
      </c>
      <c r="D833" s="5">
        <v>2019</v>
      </c>
      <c r="E833" s="5" t="s">
        <v>3884</v>
      </c>
      <c r="F833" s="5" t="s">
        <v>3885</v>
      </c>
      <c r="G833" s="5" t="s">
        <v>3886</v>
      </c>
      <c r="H833" s="5" t="s">
        <v>6594</v>
      </c>
    </row>
    <row r="834" spans="1:8" ht="45" x14ac:dyDescent="0.25">
      <c r="A834" s="5">
        <v>833</v>
      </c>
      <c r="B834" s="5" t="s">
        <v>3830</v>
      </c>
      <c r="C834" s="5" t="s">
        <v>528</v>
      </c>
      <c r="D834" s="5">
        <v>2019</v>
      </c>
      <c r="E834" s="5" t="s">
        <v>3887</v>
      </c>
      <c r="F834" s="5" t="s">
        <v>3888</v>
      </c>
      <c r="G834" s="5" t="s">
        <v>3889</v>
      </c>
      <c r="H834" s="5" t="s">
        <v>6594</v>
      </c>
    </row>
    <row r="835" spans="1:8" ht="45" x14ac:dyDescent="0.25">
      <c r="A835" s="5">
        <v>834</v>
      </c>
      <c r="B835" s="5" t="s">
        <v>3890</v>
      </c>
      <c r="C835" s="5" t="s">
        <v>529</v>
      </c>
      <c r="D835" s="5">
        <v>2019</v>
      </c>
      <c r="E835" s="5" t="s">
        <v>3887</v>
      </c>
      <c r="F835" s="5" t="s">
        <v>3891</v>
      </c>
      <c r="G835" s="5" t="s">
        <v>3892</v>
      </c>
      <c r="H835" s="5" t="s">
        <v>6594</v>
      </c>
    </row>
    <row r="836" spans="1:8" ht="90" x14ac:dyDescent="0.25">
      <c r="A836" s="5">
        <v>835</v>
      </c>
      <c r="B836" s="5" t="s">
        <v>3893</v>
      </c>
      <c r="C836" s="5" t="s">
        <v>530</v>
      </c>
      <c r="D836" s="5">
        <v>2019</v>
      </c>
      <c r="E836" s="5" t="s">
        <v>3887</v>
      </c>
      <c r="F836" s="5" t="s">
        <v>3894</v>
      </c>
      <c r="G836" s="5" t="s">
        <v>3895</v>
      </c>
      <c r="H836" s="5" t="s">
        <v>6594</v>
      </c>
    </row>
    <row r="837" spans="1:8" ht="75" x14ac:dyDescent="0.25">
      <c r="A837" s="5">
        <v>836</v>
      </c>
      <c r="B837" s="5" t="s">
        <v>532</v>
      </c>
      <c r="C837" s="5" t="s">
        <v>531</v>
      </c>
      <c r="D837" s="5">
        <v>2019</v>
      </c>
      <c r="E837" s="5" t="s">
        <v>3887</v>
      </c>
      <c r="F837" s="5" t="s">
        <v>3896</v>
      </c>
      <c r="G837" s="5" t="s">
        <v>3897</v>
      </c>
      <c r="H837" s="5" t="s">
        <v>6594</v>
      </c>
    </row>
    <row r="838" spans="1:8" ht="105" x14ac:dyDescent="0.25">
      <c r="A838" s="5">
        <v>837</v>
      </c>
      <c r="B838" s="5" t="s">
        <v>3898</v>
      </c>
      <c r="C838" s="5" t="s">
        <v>318</v>
      </c>
      <c r="D838" s="5">
        <v>2019</v>
      </c>
      <c r="E838" s="5" t="s">
        <v>3899</v>
      </c>
      <c r="F838" s="5" t="s">
        <v>3900</v>
      </c>
      <c r="G838" s="5" t="s">
        <v>3901</v>
      </c>
      <c r="H838" s="5" t="s">
        <v>6590</v>
      </c>
    </row>
    <row r="839" spans="1:8" ht="45" x14ac:dyDescent="0.25">
      <c r="A839" s="5">
        <v>838</v>
      </c>
      <c r="B839" s="5" t="s">
        <v>295</v>
      </c>
      <c r="C839" s="5" t="s">
        <v>3902</v>
      </c>
      <c r="D839" s="5">
        <v>2019</v>
      </c>
      <c r="E839" s="5" t="s">
        <v>3903</v>
      </c>
      <c r="F839" s="5" t="s">
        <v>3904</v>
      </c>
      <c r="G839" s="5" t="s">
        <v>3905</v>
      </c>
      <c r="H839" s="5" t="s">
        <v>6591</v>
      </c>
    </row>
    <row r="840" spans="1:8" ht="105" x14ac:dyDescent="0.25">
      <c r="A840" s="5">
        <v>839</v>
      </c>
      <c r="B840" s="5" t="s">
        <v>3906</v>
      </c>
      <c r="C840" s="5" t="s">
        <v>312</v>
      </c>
      <c r="D840" s="5">
        <v>2019</v>
      </c>
      <c r="E840" s="5" t="s">
        <v>2279</v>
      </c>
      <c r="F840" s="5" t="s">
        <v>3907</v>
      </c>
      <c r="G840" s="5" t="s">
        <v>3908</v>
      </c>
      <c r="H840" s="5" t="s">
        <v>6593</v>
      </c>
    </row>
    <row r="841" spans="1:8" ht="105" x14ac:dyDescent="0.25">
      <c r="A841" s="5">
        <v>840</v>
      </c>
      <c r="B841" s="5" t="s">
        <v>3909</v>
      </c>
      <c r="C841" s="5" t="s">
        <v>3910</v>
      </c>
      <c r="D841" s="5">
        <v>2019</v>
      </c>
      <c r="E841" s="5" t="s">
        <v>3797</v>
      </c>
      <c r="F841" s="5" t="s">
        <v>3911</v>
      </c>
      <c r="G841" s="5" t="s">
        <v>3912</v>
      </c>
      <c r="H841" s="5" t="s">
        <v>6590</v>
      </c>
    </row>
    <row r="842" spans="1:8" ht="105" x14ac:dyDescent="0.25">
      <c r="A842" s="5">
        <v>841</v>
      </c>
      <c r="B842" s="5" t="s">
        <v>3913</v>
      </c>
      <c r="C842" s="5" t="s">
        <v>3914</v>
      </c>
      <c r="D842" s="5">
        <v>2019</v>
      </c>
      <c r="E842" s="5" t="s">
        <v>3797</v>
      </c>
      <c r="F842" s="5" t="s">
        <v>3915</v>
      </c>
      <c r="G842" s="5" t="s">
        <v>3916</v>
      </c>
      <c r="H842" s="5" t="s">
        <v>6590</v>
      </c>
    </row>
    <row r="843" spans="1:8" ht="75" x14ac:dyDescent="0.25">
      <c r="A843" s="5">
        <v>842</v>
      </c>
      <c r="B843" s="5" t="s">
        <v>3917</v>
      </c>
      <c r="C843" s="5" t="s">
        <v>3918</v>
      </c>
      <c r="D843" s="5">
        <v>2019</v>
      </c>
      <c r="E843" s="5" t="s">
        <v>3797</v>
      </c>
      <c r="F843" s="5" t="s">
        <v>3919</v>
      </c>
      <c r="G843" s="5" t="s">
        <v>3920</v>
      </c>
      <c r="H843" s="5" t="s">
        <v>6590</v>
      </c>
    </row>
    <row r="844" spans="1:8" ht="105" x14ac:dyDescent="0.25">
      <c r="A844" s="5">
        <v>843</v>
      </c>
      <c r="B844" s="5" t="s">
        <v>3921</v>
      </c>
      <c r="C844" s="5" t="s">
        <v>299</v>
      </c>
      <c r="D844" s="5">
        <v>2019</v>
      </c>
      <c r="E844" s="5" t="s">
        <v>1420</v>
      </c>
      <c r="F844" s="5" t="s">
        <v>3922</v>
      </c>
      <c r="G844" s="5" t="s">
        <v>3923</v>
      </c>
      <c r="H844" s="5" t="s">
        <v>6593</v>
      </c>
    </row>
    <row r="845" spans="1:8" ht="60" x14ac:dyDescent="0.25">
      <c r="A845" s="5">
        <v>844</v>
      </c>
      <c r="B845" s="5" t="s">
        <v>3924</v>
      </c>
      <c r="C845" s="5" t="s">
        <v>3925</v>
      </c>
      <c r="D845" s="5">
        <v>2019</v>
      </c>
      <c r="E845" s="5" t="s">
        <v>3926</v>
      </c>
      <c r="F845" s="5" t="s">
        <v>3927</v>
      </c>
      <c r="G845" s="5" t="s">
        <v>3928</v>
      </c>
      <c r="H845" s="5" t="s">
        <v>6594</v>
      </c>
    </row>
    <row r="846" spans="1:8" ht="105" x14ac:dyDescent="0.25">
      <c r="A846" s="5">
        <v>845</v>
      </c>
      <c r="B846" s="5" t="s">
        <v>3929</v>
      </c>
      <c r="C846" s="5" t="s">
        <v>3930</v>
      </c>
      <c r="D846" s="5">
        <v>2019</v>
      </c>
      <c r="E846" s="5" t="s">
        <v>2620</v>
      </c>
      <c r="F846" s="5" t="s">
        <v>3931</v>
      </c>
      <c r="G846" s="5" t="s">
        <v>3932</v>
      </c>
      <c r="H846" s="5" t="s">
        <v>6595</v>
      </c>
    </row>
    <row r="847" spans="1:8" ht="90" x14ac:dyDescent="0.25">
      <c r="A847" s="5">
        <v>846</v>
      </c>
      <c r="B847" s="5" t="s">
        <v>3933</v>
      </c>
      <c r="C847" s="5" t="s">
        <v>513</v>
      </c>
      <c r="D847" s="5">
        <v>2019</v>
      </c>
      <c r="E847" s="5" t="s">
        <v>3934</v>
      </c>
      <c r="F847" s="5" t="s">
        <v>3935</v>
      </c>
      <c r="G847" s="5" t="s">
        <v>3936</v>
      </c>
      <c r="H847" s="5" t="s">
        <v>6594</v>
      </c>
    </row>
    <row r="848" spans="1:8" ht="60" x14ac:dyDescent="0.25">
      <c r="A848" s="5">
        <v>847</v>
      </c>
      <c r="B848" s="5" t="s">
        <v>514</v>
      </c>
      <c r="C848" s="5" t="s">
        <v>515</v>
      </c>
      <c r="D848" s="5">
        <v>2019</v>
      </c>
      <c r="E848" s="5" t="s">
        <v>3937</v>
      </c>
      <c r="F848" s="5"/>
      <c r="G848" s="5" t="s">
        <v>3938</v>
      </c>
      <c r="H848" s="5" t="s">
        <v>6594</v>
      </c>
    </row>
    <row r="849" spans="1:8" ht="60" x14ac:dyDescent="0.25">
      <c r="A849" s="5">
        <v>848</v>
      </c>
      <c r="B849" s="5" t="s">
        <v>3939</v>
      </c>
      <c r="C849" s="5" t="s">
        <v>3940</v>
      </c>
      <c r="D849" s="5">
        <v>2019</v>
      </c>
      <c r="E849" s="5" t="s">
        <v>3797</v>
      </c>
      <c r="F849" s="5" t="s">
        <v>3941</v>
      </c>
      <c r="G849" s="5" t="s">
        <v>3942</v>
      </c>
      <c r="H849" s="5" t="s">
        <v>6593</v>
      </c>
    </row>
    <row r="850" spans="1:8" ht="150" x14ac:dyDescent="0.25">
      <c r="A850" s="5">
        <v>849</v>
      </c>
      <c r="B850" s="5" t="s">
        <v>3943</v>
      </c>
      <c r="C850" s="5" t="s">
        <v>325</v>
      </c>
      <c r="D850" s="5">
        <v>2019</v>
      </c>
      <c r="E850" s="5" t="s">
        <v>3680</v>
      </c>
      <c r="F850" s="5" t="s">
        <v>3944</v>
      </c>
      <c r="G850" s="5" t="s">
        <v>3945</v>
      </c>
      <c r="H850" s="5" t="s">
        <v>6596</v>
      </c>
    </row>
    <row r="851" spans="1:8" ht="135" x14ac:dyDescent="0.25">
      <c r="A851" s="5">
        <v>850</v>
      </c>
      <c r="B851" s="5" t="s">
        <v>3946</v>
      </c>
      <c r="C851" s="5" t="s">
        <v>310</v>
      </c>
      <c r="D851" s="5">
        <v>2019</v>
      </c>
      <c r="E851" s="5" t="s">
        <v>860</v>
      </c>
      <c r="F851" s="5" t="s">
        <v>3947</v>
      </c>
      <c r="G851" s="5" t="s">
        <v>3513</v>
      </c>
      <c r="H851" s="5" t="s">
        <v>6593</v>
      </c>
    </row>
    <row r="852" spans="1:8" ht="90" x14ac:dyDescent="0.25">
      <c r="A852" s="5">
        <v>851</v>
      </c>
      <c r="B852" s="5" t="s">
        <v>3948</v>
      </c>
      <c r="C852" s="5" t="s">
        <v>293</v>
      </c>
      <c r="D852" s="5">
        <v>2019</v>
      </c>
      <c r="E852" s="5" t="s">
        <v>3949</v>
      </c>
      <c r="F852" s="5" t="s">
        <v>3950</v>
      </c>
      <c r="G852" s="5" t="s">
        <v>3951</v>
      </c>
      <c r="H852" s="5" t="s">
        <v>6593</v>
      </c>
    </row>
    <row r="853" spans="1:8" ht="60" x14ac:dyDescent="0.25">
      <c r="A853" s="5">
        <v>852</v>
      </c>
      <c r="B853" s="5" t="s">
        <v>2311</v>
      </c>
      <c r="C853" s="5" t="s">
        <v>3952</v>
      </c>
      <c r="D853" s="5">
        <v>2019</v>
      </c>
      <c r="E853" s="5" t="s">
        <v>875</v>
      </c>
      <c r="F853" s="5" t="s">
        <v>3953</v>
      </c>
      <c r="G853" s="5" t="s">
        <v>2314</v>
      </c>
      <c r="H853" s="5" t="s">
        <v>6594</v>
      </c>
    </row>
    <row r="854" spans="1:8" ht="45" x14ac:dyDescent="0.25">
      <c r="A854" s="5">
        <v>853</v>
      </c>
      <c r="B854" s="5" t="s">
        <v>3954</v>
      </c>
      <c r="C854" s="5" t="s">
        <v>3955</v>
      </c>
      <c r="D854" s="5">
        <v>2019</v>
      </c>
      <c r="E854" s="5" t="s">
        <v>2737</v>
      </c>
      <c r="F854" s="5" t="s">
        <v>3956</v>
      </c>
      <c r="G854" s="5" t="s">
        <v>3957</v>
      </c>
      <c r="H854" s="5" t="s">
        <v>6593</v>
      </c>
    </row>
    <row r="855" spans="1:8" ht="75" x14ac:dyDescent="0.25">
      <c r="A855" s="5">
        <v>854</v>
      </c>
      <c r="B855" s="5" t="s">
        <v>3958</v>
      </c>
      <c r="C855" s="5" t="s">
        <v>494</v>
      </c>
      <c r="D855" s="5">
        <v>2019</v>
      </c>
      <c r="E855" s="5" t="s">
        <v>1521</v>
      </c>
      <c r="F855" s="5" t="s">
        <v>3959</v>
      </c>
      <c r="G855" s="5" t="s">
        <v>3960</v>
      </c>
      <c r="H855" s="5" t="s">
        <v>6594</v>
      </c>
    </row>
    <row r="856" spans="1:8" ht="60" x14ac:dyDescent="0.25">
      <c r="A856" s="5">
        <v>855</v>
      </c>
      <c r="B856" s="5" t="s">
        <v>3961</v>
      </c>
      <c r="C856" s="5" t="s">
        <v>3962</v>
      </c>
      <c r="D856" s="5">
        <v>2019</v>
      </c>
      <c r="E856" s="5" t="s">
        <v>2737</v>
      </c>
      <c r="F856" s="5" t="s">
        <v>3963</v>
      </c>
      <c r="G856" s="5" t="s">
        <v>3957</v>
      </c>
      <c r="H856" s="5" t="s">
        <v>6593</v>
      </c>
    </row>
    <row r="857" spans="1:8" ht="75" x14ac:dyDescent="0.25">
      <c r="A857" s="5">
        <v>856</v>
      </c>
      <c r="B857" s="5" t="s">
        <v>523</v>
      </c>
      <c r="C857" s="5" t="s">
        <v>524</v>
      </c>
      <c r="D857" s="5">
        <v>2019</v>
      </c>
      <c r="E857" s="5" t="s">
        <v>3964</v>
      </c>
      <c r="F857" s="5"/>
      <c r="G857" s="5" t="s">
        <v>3965</v>
      </c>
      <c r="H857" s="5" t="s">
        <v>6594</v>
      </c>
    </row>
    <row r="858" spans="1:8" ht="75" x14ac:dyDescent="0.25">
      <c r="A858" s="5">
        <v>857</v>
      </c>
      <c r="B858" s="5" t="s">
        <v>3966</v>
      </c>
      <c r="C858" s="5" t="s">
        <v>3967</v>
      </c>
      <c r="D858" s="5">
        <v>2019</v>
      </c>
      <c r="E858" s="5" t="s">
        <v>2600</v>
      </c>
      <c r="F858" s="5" t="s">
        <v>3968</v>
      </c>
      <c r="G858" s="5" t="s">
        <v>3386</v>
      </c>
      <c r="H858" s="5" t="s">
        <v>6590</v>
      </c>
    </row>
    <row r="859" spans="1:8" ht="60" x14ac:dyDescent="0.25">
      <c r="A859" s="5">
        <v>858</v>
      </c>
      <c r="B859" s="5" t="s">
        <v>3969</v>
      </c>
      <c r="C859" s="5" t="s">
        <v>3970</v>
      </c>
      <c r="D859" s="5">
        <v>2019</v>
      </c>
      <c r="E859" s="5" t="s">
        <v>3971</v>
      </c>
      <c r="F859" s="5"/>
      <c r="G859" s="5" t="s">
        <v>3972</v>
      </c>
      <c r="H859" s="5" t="s">
        <v>6599</v>
      </c>
    </row>
    <row r="860" spans="1:8" ht="90" x14ac:dyDescent="0.25">
      <c r="A860" s="5">
        <v>859</v>
      </c>
      <c r="B860" s="5" t="s">
        <v>3973</v>
      </c>
      <c r="C860" s="5" t="s">
        <v>3974</v>
      </c>
      <c r="D860" s="5">
        <v>2019</v>
      </c>
      <c r="E860" s="5" t="s">
        <v>1978</v>
      </c>
      <c r="F860" s="5" t="s">
        <v>3975</v>
      </c>
      <c r="G860" s="5" t="s">
        <v>3976</v>
      </c>
      <c r="H860" s="5" t="s">
        <v>6593</v>
      </c>
    </row>
    <row r="861" spans="1:8" ht="90" x14ac:dyDescent="0.25">
      <c r="A861" s="5">
        <v>860</v>
      </c>
      <c r="B861" s="5" t="s">
        <v>3977</v>
      </c>
      <c r="C861" s="5" t="s">
        <v>306</v>
      </c>
      <c r="D861" s="5">
        <v>2019</v>
      </c>
      <c r="E861" s="5" t="s">
        <v>3978</v>
      </c>
      <c r="F861" s="5" t="s">
        <v>3979</v>
      </c>
      <c r="G861" s="5" t="s">
        <v>3980</v>
      </c>
      <c r="H861" s="5" t="s">
        <v>6598</v>
      </c>
    </row>
    <row r="862" spans="1:8" ht="180" x14ac:dyDescent="0.25">
      <c r="A862" s="5">
        <v>861</v>
      </c>
      <c r="B862" s="5" t="s">
        <v>3981</v>
      </c>
      <c r="C862" s="5" t="s">
        <v>3982</v>
      </c>
      <c r="D862" s="5">
        <v>2019</v>
      </c>
      <c r="E862" s="5" t="s">
        <v>3983</v>
      </c>
      <c r="F862" s="5"/>
      <c r="G862" s="5" t="s">
        <v>3984</v>
      </c>
      <c r="H862" s="5" t="s">
        <v>6593</v>
      </c>
    </row>
    <row r="863" spans="1:8" ht="45" x14ac:dyDescent="0.25">
      <c r="A863" s="5">
        <v>862</v>
      </c>
      <c r="B863" s="5" t="s">
        <v>3985</v>
      </c>
      <c r="C863" s="5" t="s">
        <v>3986</v>
      </c>
      <c r="D863" s="5">
        <v>2019</v>
      </c>
      <c r="E863" s="5" t="s">
        <v>3237</v>
      </c>
      <c r="F863" s="5" t="s">
        <v>3987</v>
      </c>
      <c r="G863" s="5" t="s">
        <v>3988</v>
      </c>
      <c r="H863" s="5" t="s">
        <v>6590</v>
      </c>
    </row>
    <row r="864" spans="1:8" ht="105" x14ac:dyDescent="0.25">
      <c r="A864" s="5">
        <v>863</v>
      </c>
      <c r="B864" s="5" t="s">
        <v>3989</v>
      </c>
      <c r="C864" s="5" t="s">
        <v>3990</v>
      </c>
      <c r="D864" s="5">
        <v>2019</v>
      </c>
      <c r="E864" s="5" t="s">
        <v>3848</v>
      </c>
      <c r="F864" s="5" t="s">
        <v>3991</v>
      </c>
      <c r="G864" s="5" t="s">
        <v>3992</v>
      </c>
      <c r="H864" s="5" t="s">
        <v>6593</v>
      </c>
    </row>
    <row r="865" spans="1:8" ht="75" x14ac:dyDescent="0.25">
      <c r="A865" s="5">
        <v>864</v>
      </c>
      <c r="B865" s="5" t="s">
        <v>3993</v>
      </c>
      <c r="C865" s="5" t="s">
        <v>3994</v>
      </c>
      <c r="D865" s="5">
        <v>2019</v>
      </c>
      <c r="E865" s="5" t="s">
        <v>914</v>
      </c>
      <c r="F865" s="5"/>
      <c r="G865" s="5" t="s">
        <v>3995</v>
      </c>
      <c r="H865" s="5" t="s">
        <v>6592</v>
      </c>
    </row>
    <row r="866" spans="1:8" ht="30" x14ac:dyDescent="0.25">
      <c r="A866" s="5">
        <v>865</v>
      </c>
      <c r="B866" s="5" t="s">
        <v>3996</v>
      </c>
      <c r="C866" s="5" t="s">
        <v>3997</v>
      </c>
      <c r="D866" s="5">
        <v>2019</v>
      </c>
      <c r="E866" s="5" t="s">
        <v>3998</v>
      </c>
      <c r="F866" s="5" t="s">
        <v>3999</v>
      </c>
      <c r="G866" s="5" t="s">
        <v>4000</v>
      </c>
      <c r="H866" s="5" t="s">
        <v>6599</v>
      </c>
    </row>
    <row r="867" spans="1:8" ht="75" x14ac:dyDescent="0.25">
      <c r="A867" s="5">
        <v>866</v>
      </c>
      <c r="B867" s="5" t="s">
        <v>4001</v>
      </c>
      <c r="C867" s="5" t="s">
        <v>4002</v>
      </c>
      <c r="D867" s="5">
        <v>2019</v>
      </c>
      <c r="E867" s="5" t="s">
        <v>958</v>
      </c>
      <c r="F867" s="5" t="s">
        <v>4003</v>
      </c>
      <c r="G867" s="5" t="s">
        <v>4004</v>
      </c>
      <c r="H867" s="5" t="s">
        <v>6590</v>
      </c>
    </row>
    <row r="868" spans="1:8" ht="105" x14ac:dyDescent="0.25">
      <c r="A868" s="5">
        <v>867</v>
      </c>
      <c r="B868" s="5" t="s">
        <v>4005</v>
      </c>
      <c r="C868" s="5" t="s">
        <v>4006</v>
      </c>
      <c r="D868" s="5">
        <v>2019</v>
      </c>
      <c r="E868" s="5" t="s">
        <v>958</v>
      </c>
      <c r="F868" s="5" t="s">
        <v>4007</v>
      </c>
      <c r="G868" s="5" t="s">
        <v>4008</v>
      </c>
      <c r="H868" s="5" t="s">
        <v>6590</v>
      </c>
    </row>
    <row r="869" spans="1:8" ht="105" x14ac:dyDescent="0.25">
      <c r="A869" s="5">
        <v>868</v>
      </c>
      <c r="B869" s="5" t="s">
        <v>4009</v>
      </c>
      <c r="C869" s="5" t="s">
        <v>4010</v>
      </c>
      <c r="D869" s="5">
        <v>2019</v>
      </c>
      <c r="E869" s="5" t="s">
        <v>1978</v>
      </c>
      <c r="F869" s="5" t="s">
        <v>4011</v>
      </c>
      <c r="G869" s="5" t="s">
        <v>4012</v>
      </c>
      <c r="H869" s="5" t="s">
        <v>6593</v>
      </c>
    </row>
    <row r="870" spans="1:8" ht="90" x14ac:dyDescent="0.25">
      <c r="A870" s="5">
        <v>869</v>
      </c>
      <c r="B870" s="5" t="s">
        <v>4013</v>
      </c>
      <c r="C870" s="5" t="s">
        <v>4014</v>
      </c>
      <c r="D870" s="5">
        <v>2019</v>
      </c>
      <c r="E870" s="5" t="s">
        <v>4015</v>
      </c>
      <c r="F870" s="5"/>
      <c r="G870" s="5" t="s">
        <v>4016</v>
      </c>
      <c r="H870" s="5" t="s">
        <v>6596</v>
      </c>
    </row>
    <row r="871" spans="1:8" ht="75" x14ac:dyDescent="0.25">
      <c r="A871" s="5">
        <v>870</v>
      </c>
      <c r="B871" s="5" t="s">
        <v>4017</v>
      </c>
      <c r="C871" s="5" t="s">
        <v>4018</v>
      </c>
      <c r="D871" s="5">
        <v>2019</v>
      </c>
      <c r="E871" s="5" t="s">
        <v>4019</v>
      </c>
      <c r="F871" s="5"/>
      <c r="G871" s="5" t="s">
        <v>4020</v>
      </c>
      <c r="H871" s="5" t="s">
        <v>6592</v>
      </c>
    </row>
    <row r="872" spans="1:8" ht="60" x14ac:dyDescent="0.25">
      <c r="A872" s="5">
        <v>871</v>
      </c>
      <c r="B872" s="5" t="s">
        <v>532</v>
      </c>
      <c r="C872" s="5" t="s">
        <v>533</v>
      </c>
      <c r="D872" s="5">
        <v>2019</v>
      </c>
      <c r="E872" s="5" t="s">
        <v>544</v>
      </c>
      <c r="F872" s="5" t="s">
        <v>4021</v>
      </c>
      <c r="G872" s="5" t="s">
        <v>4022</v>
      </c>
      <c r="H872" s="5" t="s">
        <v>6594</v>
      </c>
    </row>
    <row r="873" spans="1:8" ht="90" x14ac:dyDescent="0.25">
      <c r="A873" s="5">
        <v>872</v>
      </c>
      <c r="B873" s="5" t="s">
        <v>4023</v>
      </c>
      <c r="C873" s="5" t="s">
        <v>534</v>
      </c>
      <c r="D873" s="5">
        <v>2019</v>
      </c>
      <c r="E873" s="5" t="s">
        <v>544</v>
      </c>
      <c r="F873" s="5" t="s">
        <v>4024</v>
      </c>
      <c r="G873" s="5" t="s">
        <v>4025</v>
      </c>
      <c r="H873" s="5" t="s">
        <v>6594</v>
      </c>
    </row>
    <row r="874" spans="1:8" ht="75" x14ac:dyDescent="0.25">
      <c r="A874" s="5">
        <v>873</v>
      </c>
      <c r="B874" s="5" t="s">
        <v>2311</v>
      </c>
      <c r="C874" s="5" t="s">
        <v>543</v>
      </c>
      <c r="D874" s="5">
        <v>2019</v>
      </c>
      <c r="E874" s="5" t="s">
        <v>544</v>
      </c>
      <c r="F874" s="5" t="s">
        <v>4026</v>
      </c>
      <c r="G874" s="5" t="s">
        <v>4027</v>
      </c>
      <c r="H874" s="5" t="s">
        <v>6594</v>
      </c>
    </row>
    <row r="875" spans="1:8" ht="45" x14ac:dyDescent="0.25">
      <c r="A875" s="5">
        <v>874</v>
      </c>
      <c r="B875" s="5" t="s">
        <v>4028</v>
      </c>
      <c r="C875" s="5" t="s">
        <v>4029</v>
      </c>
      <c r="D875" s="5">
        <v>2019</v>
      </c>
      <c r="E875" s="5" t="s">
        <v>4030</v>
      </c>
      <c r="F875" s="5"/>
      <c r="G875" s="5" t="s">
        <v>4031</v>
      </c>
      <c r="H875" s="5" t="s">
        <v>6606</v>
      </c>
    </row>
    <row r="876" spans="1:8" ht="60" x14ac:dyDescent="0.25">
      <c r="A876" s="5">
        <v>875</v>
      </c>
      <c r="B876" s="5" t="s">
        <v>4032</v>
      </c>
      <c r="C876" s="5" t="s">
        <v>540</v>
      </c>
      <c r="D876" s="5">
        <v>2019</v>
      </c>
      <c r="E876" s="5" t="s">
        <v>4033</v>
      </c>
      <c r="F876" s="5"/>
      <c r="G876" s="5" t="s">
        <v>4034</v>
      </c>
      <c r="H876" s="5" t="s">
        <v>6593</v>
      </c>
    </row>
    <row r="877" spans="1:8" ht="45" x14ac:dyDescent="0.25">
      <c r="A877" s="5">
        <v>876</v>
      </c>
      <c r="B877" s="5" t="s">
        <v>4035</v>
      </c>
      <c r="C877" s="5" t="s">
        <v>4036</v>
      </c>
      <c r="D877" s="5">
        <v>2019</v>
      </c>
      <c r="E877" s="5" t="s">
        <v>4033</v>
      </c>
      <c r="F877" s="5"/>
      <c r="G877" s="5" t="s">
        <v>4037</v>
      </c>
      <c r="H877" s="5" t="s">
        <v>6593</v>
      </c>
    </row>
    <row r="878" spans="1:8" ht="45" x14ac:dyDescent="0.25">
      <c r="A878" s="5">
        <v>877</v>
      </c>
      <c r="B878" s="5" t="s">
        <v>295</v>
      </c>
      <c r="C878" s="5" t="s">
        <v>294</v>
      </c>
      <c r="D878" s="5">
        <v>2019</v>
      </c>
      <c r="E878" s="5" t="s">
        <v>4038</v>
      </c>
      <c r="F878" s="5" t="s">
        <v>4039</v>
      </c>
      <c r="G878" s="5" t="s">
        <v>4040</v>
      </c>
      <c r="H878" s="5" t="s">
        <v>6591</v>
      </c>
    </row>
    <row r="879" spans="1:8" ht="105" x14ac:dyDescent="0.25">
      <c r="A879" s="5">
        <v>878</v>
      </c>
      <c r="B879" s="5" t="s">
        <v>4041</v>
      </c>
      <c r="C879" s="5" t="s">
        <v>317</v>
      </c>
      <c r="D879" s="5">
        <v>2019</v>
      </c>
      <c r="E879" s="5" t="s">
        <v>4042</v>
      </c>
      <c r="F879" s="5" t="s">
        <v>4043</v>
      </c>
      <c r="G879" s="5" t="s">
        <v>4044</v>
      </c>
      <c r="H879" s="5" t="s">
        <v>6590</v>
      </c>
    </row>
    <row r="880" spans="1:8" ht="60" x14ac:dyDescent="0.25">
      <c r="A880" s="5">
        <v>879</v>
      </c>
      <c r="B880" s="5" t="s">
        <v>295</v>
      </c>
      <c r="C880" s="5" t="s">
        <v>4045</v>
      </c>
      <c r="D880" s="5">
        <v>2019</v>
      </c>
      <c r="E880" s="5" t="s">
        <v>856</v>
      </c>
      <c r="F880" s="5" t="s">
        <v>4046</v>
      </c>
      <c r="G880" s="5" t="s">
        <v>3905</v>
      </c>
      <c r="H880" s="5" t="s">
        <v>6591</v>
      </c>
    </row>
    <row r="881" spans="1:8" ht="135" x14ac:dyDescent="0.25">
      <c r="A881" s="5">
        <v>880</v>
      </c>
      <c r="B881" s="5" t="s">
        <v>4047</v>
      </c>
      <c r="C881" s="5" t="s">
        <v>4048</v>
      </c>
      <c r="D881" s="5">
        <v>2019</v>
      </c>
      <c r="E881" s="5" t="s">
        <v>4049</v>
      </c>
      <c r="F881" s="5" t="s">
        <v>4050</v>
      </c>
      <c r="G881" s="5" t="s">
        <v>4051</v>
      </c>
      <c r="H881" s="5" t="s">
        <v>6593</v>
      </c>
    </row>
    <row r="882" spans="1:8" ht="150" x14ac:dyDescent="0.25">
      <c r="A882" s="5">
        <v>881</v>
      </c>
      <c r="B882" s="5" t="s">
        <v>4052</v>
      </c>
      <c r="C882" s="5" t="s">
        <v>292</v>
      </c>
      <c r="D882" s="5">
        <v>2019</v>
      </c>
      <c r="E882" s="5" t="s">
        <v>4053</v>
      </c>
      <c r="F882" s="5" t="s">
        <v>4054</v>
      </c>
      <c r="G882" s="5" t="s">
        <v>4055</v>
      </c>
      <c r="H882" s="5" t="s">
        <v>6593</v>
      </c>
    </row>
    <row r="883" spans="1:8" ht="120" x14ac:dyDescent="0.25">
      <c r="A883" s="5">
        <v>882</v>
      </c>
      <c r="B883" s="5" t="s">
        <v>4056</v>
      </c>
      <c r="C883" s="5" t="s">
        <v>300</v>
      </c>
      <c r="D883" s="5">
        <v>2019</v>
      </c>
      <c r="E883" s="5" t="s">
        <v>2843</v>
      </c>
      <c r="F883" s="5" t="s">
        <v>4057</v>
      </c>
      <c r="G883" s="5" t="s">
        <v>4058</v>
      </c>
      <c r="H883" s="5" t="s">
        <v>6593</v>
      </c>
    </row>
    <row r="884" spans="1:8" ht="120" x14ac:dyDescent="0.25">
      <c r="A884" s="5">
        <v>883</v>
      </c>
      <c r="B884" s="5" t="s">
        <v>4059</v>
      </c>
      <c r="C884" s="5" t="s">
        <v>4060</v>
      </c>
      <c r="D884" s="5">
        <v>2018</v>
      </c>
      <c r="E884" s="5" t="s">
        <v>4061</v>
      </c>
      <c r="F884" s="5" t="s">
        <v>4062</v>
      </c>
      <c r="G884" s="5" t="s">
        <v>4063</v>
      </c>
      <c r="H884" s="5" t="s">
        <v>6591</v>
      </c>
    </row>
    <row r="885" spans="1:8" ht="120" x14ac:dyDescent="0.25">
      <c r="A885" s="5">
        <v>884</v>
      </c>
      <c r="B885" s="5" t="s">
        <v>4064</v>
      </c>
      <c r="C885" s="5" t="s">
        <v>4065</v>
      </c>
      <c r="D885" s="5">
        <v>2018</v>
      </c>
      <c r="E885" s="5" t="s">
        <v>3797</v>
      </c>
      <c r="F885" s="5" t="s">
        <v>4066</v>
      </c>
      <c r="G885" s="5" t="s">
        <v>4067</v>
      </c>
      <c r="H885" s="5" t="s">
        <v>6590</v>
      </c>
    </row>
    <row r="886" spans="1:8" ht="135" x14ac:dyDescent="0.25">
      <c r="A886" s="5">
        <v>885</v>
      </c>
      <c r="B886" s="5" t="s">
        <v>4068</v>
      </c>
      <c r="C886" s="5" t="s">
        <v>369</v>
      </c>
      <c r="D886" s="5">
        <v>2018</v>
      </c>
      <c r="E886" s="5" t="s">
        <v>370</v>
      </c>
      <c r="F886" s="5" t="s">
        <v>4069</v>
      </c>
      <c r="G886" s="5" t="s">
        <v>4070</v>
      </c>
      <c r="H886" s="5" t="s">
        <v>6593</v>
      </c>
    </row>
    <row r="887" spans="1:8" ht="240" x14ac:dyDescent="0.25">
      <c r="A887" s="5">
        <v>886</v>
      </c>
      <c r="B887" s="5" t="s">
        <v>4071</v>
      </c>
      <c r="C887" s="5" t="s">
        <v>343</v>
      </c>
      <c r="D887" s="5">
        <v>2018</v>
      </c>
      <c r="E887" s="5" t="s">
        <v>4072</v>
      </c>
      <c r="F887" s="5" t="s">
        <v>4073</v>
      </c>
      <c r="G887" s="5" t="s">
        <v>4074</v>
      </c>
      <c r="H887" s="5" t="s">
        <v>6592</v>
      </c>
    </row>
    <row r="888" spans="1:8" ht="45" x14ac:dyDescent="0.25">
      <c r="A888" s="5">
        <v>887</v>
      </c>
      <c r="B888" s="5" t="s">
        <v>351</v>
      </c>
      <c r="C888" s="5" t="s">
        <v>350</v>
      </c>
      <c r="D888" s="5">
        <v>2018</v>
      </c>
      <c r="E888" s="5" t="s">
        <v>972</v>
      </c>
      <c r="F888" s="5" t="s">
        <v>4075</v>
      </c>
      <c r="G888" s="5" t="s">
        <v>4076</v>
      </c>
      <c r="H888" s="5" t="s">
        <v>6593</v>
      </c>
    </row>
    <row r="889" spans="1:8" ht="90" x14ac:dyDescent="0.25">
      <c r="A889" s="5">
        <v>888</v>
      </c>
      <c r="B889" s="5" t="s">
        <v>538</v>
      </c>
      <c r="C889" s="5" t="s">
        <v>539</v>
      </c>
      <c r="D889" s="5">
        <v>2018</v>
      </c>
      <c r="E889" s="5" t="s">
        <v>4077</v>
      </c>
      <c r="F889" s="5" t="s">
        <v>4078</v>
      </c>
      <c r="G889" s="5" t="s">
        <v>4079</v>
      </c>
      <c r="H889" s="5" t="s">
        <v>6594</v>
      </c>
    </row>
    <row r="890" spans="1:8" ht="75" x14ac:dyDescent="0.25">
      <c r="A890" s="5">
        <v>889</v>
      </c>
      <c r="B890" s="5" t="s">
        <v>4080</v>
      </c>
      <c r="C890" s="5" t="s">
        <v>4081</v>
      </c>
      <c r="D890" s="5">
        <v>2018</v>
      </c>
      <c r="E890" s="5" t="s">
        <v>4082</v>
      </c>
      <c r="F890" s="5" t="s">
        <v>4083</v>
      </c>
      <c r="G890" s="5" t="s">
        <v>4084</v>
      </c>
      <c r="H890" s="5" t="s">
        <v>6596</v>
      </c>
    </row>
    <row r="891" spans="1:8" ht="75" x14ac:dyDescent="0.25">
      <c r="A891" s="5">
        <v>890</v>
      </c>
      <c r="B891" s="5" t="s">
        <v>4085</v>
      </c>
      <c r="C891" s="5" t="s">
        <v>371</v>
      </c>
      <c r="D891" s="5">
        <v>2018</v>
      </c>
      <c r="E891" s="5" t="s">
        <v>372</v>
      </c>
      <c r="F891" s="5"/>
      <c r="G891" s="5" t="s">
        <v>4086</v>
      </c>
      <c r="H891" s="5" t="s">
        <v>6593</v>
      </c>
    </row>
    <row r="892" spans="1:8" ht="75" x14ac:dyDescent="0.25">
      <c r="A892" s="5">
        <v>891</v>
      </c>
      <c r="B892" s="5" t="s">
        <v>4087</v>
      </c>
      <c r="C892" s="5" t="s">
        <v>4088</v>
      </c>
      <c r="D892" s="5">
        <v>2018</v>
      </c>
      <c r="E892" s="5" t="s">
        <v>1978</v>
      </c>
      <c r="F892" s="5" t="s">
        <v>4089</v>
      </c>
      <c r="G892" s="5" t="s">
        <v>4090</v>
      </c>
      <c r="H892" s="5" t="s">
        <v>6593</v>
      </c>
    </row>
    <row r="893" spans="1:8" ht="90" x14ac:dyDescent="0.25">
      <c r="A893" s="5">
        <v>892</v>
      </c>
      <c r="B893" s="5" t="s">
        <v>4091</v>
      </c>
      <c r="C893" s="5" t="s">
        <v>4092</v>
      </c>
      <c r="D893" s="5">
        <v>2018</v>
      </c>
      <c r="E893" s="5" t="s">
        <v>4093</v>
      </c>
      <c r="F893" s="5" t="s">
        <v>4094</v>
      </c>
      <c r="G893" s="5" t="s">
        <v>4095</v>
      </c>
      <c r="H893" s="5" t="s">
        <v>6590</v>
      </c>
    </row>
    <row r="894" spans="1:8" ht="90" x14ac:dyDescent="0.25">
      <c r="A894" s="5">
        <v>893</v>
      </c>
      <c r="B894" s="5" t="s">
        <v>4096</v>
      </c>
      <c r="C894" s="5" t="s">
        <v>352</v>
      </c>
      <c r="D894" s="5">
        <v>2018</v>
      </c>
      <c r="E894" s="5" t="s">
        <v>3624</v>
      </c>
      <c r="F894" s="5" t="s">
        <v>4097</v>
      </c>
      <c r="G894" s="5" t="s">
        <v>4098</v>
      </c>
      <c r="H894" s="5" t="s">
        <v>6590</v>
      </c>
    </row>
    <row r="895" spans="1:8" ht="120" x14ac:dyDescent="0.25">
      <c r="A895" s="5">
        <v>894</v>
      </c>
      <c r="B895" s="5" t="s">
        <v>4099</v>
      </c>
      <c r="C895" s="5" t="s">
        <v>358</v>
      </c>
      <c r="D895" s="5">
        <v>2018</v>
      </c>
      <c r="E895" s="5" t="s">
        <v>4100</v>
      </c>
      <c r="F895" s="5" t="s">
        <v>4101</v>
      </c>
      <c r="G895" s="5" t="s">
        <v>4102</v>
      </c>
      <c r="H895" s="5" t="s">
        <v>6593</v>
      </c>
    </row>
    <row r="896" spans="1:8" ht="150" x14ac:dyDescent="0.25">
      <c r="A896" s="5">
        <v>895</v>
      </c>
      <c r="B896" s="5" t="s">
        <v>4103</v>
      </c>
      <c r="C896" s="5" t="s">
        <v>359</v>
      </c>
      <c r="D896" s="5">
        <v>2018</v>
      </c>
      <c r="E896" s="5" t="s">
        <v>4100</v>
      </c>
      <c r="F896" s="5" t="s">
        <v>4104</v>
      </c>
      <c r="G896" s="5" t="s">
        <v>3756</v>
      </c>
      <c r="H896" s="5" t="s">
        <v>6593</v>
      </c>
    </row>
    <row r="897" spans="1:8" ht="120" x14ac:dyDescent="0.25">
      <c r="A897" s="5">
        <v>896</v>
      </c>
      <c r="B897" s="5" t="s">
        <v>4105</v>
      </c>
      <c r="C897" s="5" t="s">
        <v>4106</v>
      </c>
      <c r="D897" s="5">
        <v>2018</v>
      </c>
      <c r="E897" s="5" t="s">
        <v>4107</v>
      </c>
      <c r="F897" s="5" t="s">
        <v>4108</v>
      </c>
      <c r="G897" s="5" t="s">
        <v>4109</v>
      </c>
      <c r="H897" s="5" t="s">
        <v>6590</v>
      </c>
    </row>
    <row r="898" spans="1:8" ht="60" x14ac:dyDescent="0.25">
      <c r="A898" s="5">
        <v>897</v>
      </c>
      <c r="B898" s="5" t="s">
        <v>4110</v>
      </c>
      <c r="C898" s="5" t="s">
        <v>547</v>
      </c>
      <c r="D898" s="5">
        <v>2018</v>
      </c>
      <c r="E898" s="5" t="s">
        <v>4111</v>
      </c>
      <c r="F898" s="5" t="s">
        <v>4112</v>
      </c>
      <c r="G898" s="5" t="s">
        <v>4113</v>
      </c>
      <c r="H898" s="5" t="s">
        <v>6594</v>
      </c>
    </row>
    <row r="899" spans="1:8" ht="60" x14ac:dyDescent="0.25">
      <c r="A899" s="5">
        <v>898</v>
      </c>
      <c r="B899" s="5" t="s">
        <v>4114</v>
      </c>
      <c r="C899" s="5" t="s">
        <v>4115</v>
      </c>
      <c r="D899" s="5">
        <v>2018</v>
      </c>
      <c r="E899" s="5" t="s">
        <v>4116</v>
      </c>
      <c r="F899" s="5" t="s">
        <v>4117</v>
      </c>
      <c r="G899" s="5" t="s">
        <v>4118</v>
      </c>
      <c r="H899" s="5" t="s">
        <v>6594</v>
      </c>
    </row>
    <row r="900" spans="1:8" ht="60" x14ac:dyDescent="0.25">
      <c r="A900" s="5">
        <v>899</v>
      </c>
      <c r="B900" s="5" t="s">
        <v>4119</v>
      </c>
      <c r="C900" s="5" t="s">
        <v>4120</v>
      </c>
      <c r="D900" s="5">
        <v>2018</v>
      </c>
      <c r="E900" s="5" t="s">
        <v>3797</v>
      </c>
      <c r="F900" s="5" t="s">
        <v>4121</v>
      </c>
      <c r="G900" s="5" t="s">
        <v>4122</v>
      </c>
      <c r="H900" s="5" t="s">
        <v>6590</v>
      </c>
    </row>
    <row r="901" spans="1:8" ht="90" x14ac:dyDescent="0.25">
      <c r="A901" s="5">
        <v>900</v>
      </c>
      <c r="B901" s="5" t="s">
        <v>4123</v>
      </c>
      <c r="C901" s="5" t="s">
        <v>4124</v>
      </c>
      <c r="D901" s="5">
        <v>2018</v>
      </c>
      <c r="E901" s="5" t="s">
        <v>4125</v>
      </c>
      <c r="F901" s="5" t="s">
        <v>4126</v>
      </c>
      <c r="G901" s="5" t="s">
        <v>4127</v>
      </c>
      <c r="H901" s="5" t="s">
        <v>6593</v>
      </c>
    </row>
    <row r="902" spans="1:8" ht="75" x14ac:dyDescent="0.25">
      <c r="A902" s="5">
        <v>901</v>
      </c>
      <c r="B902" s="5" t="s">
        <v>4128</v>
      </c>
      <c r="C902" s="5" t="s">
        <v>4129</v>
      </c>
      <c r="D902" s="5">
        <v>2018</v>
      </c>
      <c r="E902" s="5" t="s">
        <v>4130</v>
      </c>
      <c r="F902" s="5" t="s">
        <v>4131</v>
      </c>
      <c r="G902" s="5" t="s">
        <v>4132</v>
      </c>
      <c r="H902" s="5" t="s">
        <v>6594</v>
      </c>
    </row>
    <row r="903" spans="1:8" ht="75" x14ac:dyDescent="0.25">
      <c r="A903" s="5">
        <v>902</v>
      </c>
      <c r="B903" s="5" t="s">
        <v>4133</v>
      </c>
      <c r="C903" s="5" t="s">
        <v>4134</v>
      </c>
      <c r="D903" s="5">
        <v>2018</v>
      </c>
      <c r="E903" s="5" t="s">
        <v>4093</v>
      </c>
      <c r="F903" s="5" t="s">
        <v>4135</v>
      </c>
      <c r="G903" s="5" t="s">
        <v>4136</v>
      </c>
      <c r="H903" s="5" t="s">
        <v>6590</v>
      </c>
    </row>
    <row r="904" spans="1:8" ht="75" x14ac:dyDescent="0.25">
      <c r="A904" s="5">
        <v>903</v>
      </c>
      <c r="B904" s="5" t="s">
        <v>4137</v>
      </c>
      <c r="C904" s="5" t="s">
        <v>4138</v>
      </c>
      <c r="D904" s="5">
        <v>2018</v>
      </c>
      <c r="E904" s="5" t="s">
        <v>2526</v>
      </c>
      <c r="F904" s="5" t="s">
        <v>4139</v>
      </c>
      <c r="G904" s="5" t="s">
        <v>4140</v>
      </c>
      <c r="H904" s="5" t="s">
        <v>6590</v>
      </c>
    </row>
    <row r="905" spans="1:8" ht="105" x14ac:dyDescent="0.25">
      <c r="A905" s="5">
        <v>904</v>
      </c>
      <c r="B905" s="5" t="s">
        <v>4141</v>
      </c>
      <c r="C905" s="5" t="s">
        <v>4142</v>
      </c>
      <c r="D905" s="5">
        <v>2018</v>
      </c>
      <c r="E905" s="5" t="s">
        <v>2526</v>
      </c>
      <c r="F905" s="5" t="s">
        <v>4143</v>
      </c>
      <c r="G905" s="5" t="s">
        <v>4144</v>
      </c>
      <c r="H905" s="5" t="s">
        <v>6590</v>
      </c>
    </row>
    <row r="906" spans="1:8" ht="90" x14ac:dyDescent="0.25">
      <c r="A906" s="5">
        <v>905</v>
      </c>
      <c r="B906" s="5" t="s">
        <v>4145</v>
      </c>
      <c r="C906" s="5" t="s">
        <v>344</v>
      </c>
      <c r="D906" s="5">
        <v>2018</v>
      </c>
      <c r="E906" s="5" t="s">
        <v>225</v>
      </c>
      <c r="F906" s="5" t="s">
        <v>4146</v>
      </c>
      <c r="G906" s="5" t="s">
        <v>4147</v>
      </c>
      <c r="H906" s="5" t="s">
        <v>6593</v>
      </c>
    </row>
    <row r="907" spans="1:8" ht="90" x14ac:dyDescent="0.25">
      <c r="A907" s="5">
        <v>906</v>
      </c>
      <c r="B907" s="5" t="s">
        <v>4148</v>
      </c>
      <c r="C907" s="5" t="s">
        <v>347</v>
      </c>
      <c r="D907" s="5">
        <v>2018</v>
      </c>
      <c r="E907" s="5" t="s">
        <v>4149</v>
      </c>
      <c r="F907" s="5" t="s">
        <v>4150</v>
      </c>
      <c r="G907" s="5" t="s">
        <v>4151</v>
      </c>
      <c r="H907" s="5" t="s">
        <v>6590</v>
      </c>
    </row>
    <row r="908" spans="1:8" ht="105" x14ac:dyDescent="0.25">
      <c r="A908" s="5">
        <v>907</v>
      </c>
      <c r="B908" s="5" t="s">
        <v>4152</v>
      </c>
      <c r="C908" s="5" t="s">
        <v>4153</v>
      </c>
      <c r="D908" s="5">
        <v>2018</v>
      </c>
      <c r="E908" s="5" t="s">
        <v>3704</v>
      </c>
      <c r="F908" s="5" t="s">
        <v>4154</v>
      </c>
      <c r="G908" s="5" t="s">
        <v>4155</v>
      </c>
      <c r="H908" s="5" t="s">
        <v>6594</v>
      </c>
    </row>
    <row r="909" spans="1:8" ht="165" x14ac:dyDescent="0.25">
      <c r="A909" s="5">
        <v>908</v>
      </c>
      <c r="B909" s="5" t="s">
        <v>4156</v>
      </c>
      <c r="C909" s="5" t="s">
        <v>348</v>
      </c>
      <c r="D909" s="5">
        <v>2018</v>
      </c>
      <c r="E909" s="5" t="s">
        <v>4157</v>
      </c>
      <c r="F909" s="5" t="s">
        <v>4158</v>
      </c>
      <c r="G909" s="5" t="s">
        <v>4159</v>
      </c>
      <c r="H909" s="5" t="s">
        <v>6590</v>
      </c>
    </row>
    <row r="910" spans="1:8" ht="45" x14ac:dyDescent="0.25">
      <c r="A910" s="5">
        <v>909</v>
      </c>
      <c r="B910" s="5" t="s">
        <v>4160</v>
      </c>
      <c r="C910" s="5" t="s">
        <v>548</v>
      </c>
      <c r="D910" s="5">
        <v>2018</v>
      </c>
      <c r="E910" s="5" t="s">
        <v>549</v>
      </c>
      <c r="F910" s="5" t="s">
        <v>4161</v>
      </c>
      <c r="G910" s="5" t="s">
        <v>4162</v>
      </c>
      <c r="H910" s="5" t="s">
        <v>6591</v>
      </c>
    </row>
    <row r="911" spans="1:8" ht="135" x14ac:dyDescent="0.25">
      <c r="A911" s="5">
        <v>910</v>
      </c>
      <c r="B911" s="5" t="s">
        <v>4163</v>
      </c>
      <c r="C911" s="5" t="s">
        <v>4164</v>
      </c>
      <c r="D911" s="5">
        <v>2018</v>
      </c>
      <c r="E911" s="5" t="s">
        <v>574</v>
      </c>
      <c r="F911" s="5" t="s">
        <v>4165</v>
      </c>
      <c r="G911" s="5" t="s">
        <v>4166</v>
      </c>
      <c r="H911" s="5" t="s">
        <v>6591</v>
      </c>
    </row>
    <row r="912" spans="1:8" ht="75" x14ac:dyDescent="0.25">
      <c r="A912" s="5">
        <v>911</v>
      </c>
      <c r="B912" s="5" t="s">
        <v>4167</v>
      </c>
      <c r="C912" s="5" t="s">
        <v>373</v>
      </c>
      <c r="D912" s="5">
        <v>2018</v>
      </c>
      <c r="E912" s="5" t="s">
        <v>372</v>
      </c>
      <c r="F912" s="5"/>
      <c r="G912" s="5" t="s">
        <v>4168</v>
      </c>
      <c r="H912" s="5" t="s">
        <v>6593</v>
      </c>
    </row>
    <row r="913" spans="1:8" ht="120" x14ac:dyDescent="0.25">
      <c r="A913" s="5">
        <v>912</v>
      </c>
      <c r="B913" s="5" t="s">
        <v>4169</v>
      </c>
      <c r="C913" s="5" t="s">
        <v>4170</v>
      </c>
      <c r="D913" s="5">
        <v>2018</v>
      </c>
      <c r="E913" s="5" t="s">
        <v>860</v>
      </c>
      <c r="F913" s="5" t="s">
        <v>4171</v>
      </c>
      <c r="G913" s="5" t="s">
        <v>4172</v>
      </c>
      <c r="H913" s="5" t="s">
        <v>6593</v>
      </c>
    </row>
    <row r="914" spans="1:8" ht="75" x14ac:dyDescent="0.25">
      <c r="A914" s="5">
        <v>913</v>
      </c>
      <c r="B914" s="5" t="s">
        <v>4173</v>
      </c>
      <c r="C914" s="5" t="s">
        <v>4174</v>
      </c>
      <c r="D914" s="5">
        <v>2018</v>
      </c>
      <c r="E914" s="5" t="s">
        <v>4175</v>
      </c>
      <c r="F914" s="5" t="s">
        <v>4176</v>
      </c>
      <c r="G914" s="5" t="s">
        <v>4177</v>
      </c>
      <c r="H914" s="5" t="s">
        <v>6593</v>
      </c>
    </row>
    <row r="915" spans="1:8" ht="90" x14ac:dyDescent="0.25">
      <c r="A915" s="5">
        <v>914</v>
      </c>
      <c r="B915" s="5" t="s">
        <v>550</v>
      </c>
      <c r="C915" s="5" t="s">
        <v>551</v>
      </c>
      <c r="D915" s="5">
        <v>2018</v>
      </c>
      <c r="E915" s="5" t="s">
        <v>552</v>
      </c>
      <c r="F915" s="5" t="s">
        <v>4178</v>
      </c>
      <c r="G915" s="5" t="s">
        <v>4179</v>
      </c>
      <c r="H915" s="5" t="s">
        <v>6594</v>
      </c>
    </row>
    <row r="916" spans="1:8" ht="120" x14ac:dyDescent="0.25">
      <c r="A916" s="5">
        <v>915</v>
      </c>
      <c r="B916" s="5" t="s">
        <v>4180</v>
      </c>
      <c r="C916" s="5" t="s">
        <v>4181</v>
      </c>
      <c r="D916" s="5">
        <v>2018</v>
      </c>
      <c r="E916" s="5" t="s">
        <v>4182</v>
      </c>
      <c r="F916" s="5" t="s">
        <v>4183</v>
      </c>
      <c r="G916" s="5" t="s">
        <v>4184</v>
      </c>
      <c r="H916" s="5" t="s">
        <v>6590</v>
      </c>
    </row>
    <row r="917" spans="1:8" ht="135" x14ac:dyDescent="0.25">
      <c r="A917" s="5">
        <v>916</v>
      </c>
      <c r="B917" s="5" t="s">
        <v>4185</v>
      </c>
      <c r="C917" s="5" t="s">
        <v>362</v>
      </c>
      <c r="D917" s="5">
        <v>2018</v>
      </c>
      <c r="E917" s="5" t="s">
        <v>3680</v>
      </c>
      <c r="F917" s="5" t="s">
        <v>4186</v>
      </c>
      <c r="G917" s="5" t="s">
        <v>4187</v>
      </c>
      <c r="H917" s="5" t="s">
        <v>6590</v>
      </c>
    </row>
    <row r="918" spans="1:8" ht="180" x14ac:dyDescent="0.25">
      <c r="A918" s="5">
        <v>917</v>
      </c>
      <c r="B918" s="5" t="s">
        <v>4188</v>
      </c>
      <c r="C918" s="5" t="s">
        <v>346</v>
      </c>
      <c r="D918" s="5">
        <v>2018</v>
      </c>
      <c r="E918" s="5" t="s">
        <v>3680</v>
      </c>
      <c r="F918" s="5" t="s">
        <v>4189</v>
      </c>
      <c r="G918" s="5" t="s">
        <v>4190</v>
      </c>
      <c r="H918" s="5" t="s">
        <v>6590</v>
      </c>
    </row>
    <row r="919" spans="1:8" ht="105" x14ac:dyDescent="0.25">
      <c r="A919" s="5">
        <v>918</v>
      </c>
      <c r="B919" s="5" t="s">
        <v>4191</v>
      </c>
      <c r="C919" s="5" t="s">
        <v>363</v>
      </c>
      <c r="D919" s="5">
        <v>2018</v>
      </c>
      <c r="E919" s="5" t="s">
        <v>4192</v>
      </c>
      <c r="F919" s="5" t="s">
        <v>4193</v>
      </c>
      <c r="G919" s="5" t="s">
        <v>4194</v>
      </c>
      <c r="H919" s="5" t="s">
        <v>6593</v>
      </c>
    </row>
    <row r="920" spans="1:8" ht="120" x14ac:dyDescent="0.25">
      <c r="A920" s="5">
        <v>919</v>
      </c>
      <c r="B920" s="5" t="s">
        <v>4195</v>
      </c>
      <c r="C920" s="5" t="s">
        <v>345</v>
      </c>
      <c r="D920" s="5">
        <v>2018</v>
      </c>
      <c r="E920" s="5" t="s">
        <v>3868</v>
      </c>
      <c r="F920" s="5" t="s">
        <v>4196</v>
      </c>
      <c r="G920" s="5" t="s">
        <v>4197</v>
      </c>
      <c r="H920" s="5" t="s">
        <v>6590</v>
      </c>
    </row>
    <row r="921" spans="1:8" ht="75" x14ac:dyDescent="0.25">
      <c r="A921" s="5">
        <v>920</v>
      </c>
      <c r="B921" s="5" t="s">
        <v>4198</v>
      </c>
      <c r="C921" s="5" t="s">
        <v>357</v>
      </c>
      <c r="D921" s="5">
        <v>2018</v>
      </c>
      <c r="E921" s="5" t="s">
        <v>860</v>
      </c>
      <c r="F921" s="5" t="s">
        <v>4199</v>
      </c>
      <c r="G921" s="5" t="s">
        <v>4200</v>
      </c>
      <c r="H921" s="5" t="s">
        <v>6593</v>
      </c>
    </row>
    <row r="922" spans="1:8" ht="75" x14ac:dyDescent="0.25">
      <c r="A922" s="5">
        <v>921</v>
      </c>
      <c r="B922" s="5" t="s">
        <v>4201</v>
      </c>
      <c r="C922" s="5" t="s">
        <v>4202</v>
      </c>
      <c r="D922" s="5">
        <v>2018</v>
      </c>
      <c r="E922" s="5" t="s">
        <v>4125</v>
      </c>
      <c r="F922" s="5" t="s">
        <v>4203</v>
      </c>
      <c r="G922" s="5" t="s">
        <v>4204</v>
      </c>
      <c r="H922" s="5" t="s">
        <v>6590</v>
      </c>
    </row>
    <row r="923" spans="1:8" ht="75" x14ac:dyDescent="0.25">
      <c r="A923" s="5">
        <v>922</v>
      </c>
      <c r="B923" s="5" t="s">
        <v>4205</v>
      </c>
      <c r="C923" s="5" t="s">
        <v>4206</v>
      </c>
      <c r="D923" s="5">
        <v>2018</v>
      </c>
      <c r="E923" s="5" t="s">
        <v>4207</v>
      </c>
      <c r="F923" s="5" t="s">
        <v>4208</v>
      </c>
      <c r="G923" s="5" t="s">
        <v>4209</v>
      </c>
      <c r="H923" s="5" t="s">
        <v>6591</v>
      </c>
    </row>
    <row r="924" spans="1:8" ht="90" x14ac:dyDescent="0.25">
      <c r="A924" s="5">
        <v>923</v>
      </c>
      <c r="B924" s="5" t="s">
        <v>2153</v>
      </c>
      <c r="C924" s="5" t="s">
        <v>4210</v>
      </c>
      <c r="D924" s="5">
        <v>2018</v>
      </c>
      <c r="E924" s="5" t="s">
        <v>1521</v>
      </c>
      <c r="F924" s="5" t="s">
        <v>4211</v>
      </c>
      <c r="G924" s="5" t="s">
        <v>3031</v>
      </c>
      <c r="H924" s="5" t="s">
        <v>6591</v>
      </c>
    </row>
    <row r="925" spans="1:8" ht="45" x14ac:dyDescent="0.25">
      <c r="A925" s="5">
        <v>924</v>
      </c>
      <c r="B925" s="5" t="s">
        <v>4212</v>
      </c>
      <c r="C925" s="5" t="s">
        <v>546</v>
      </c>
      <c r="D925" s="5">
        <v>2018</v>
      </c>
      <c r="E925" s="5" t="s">
        <v>4213</v>
      </c>
      <c r="F925" s="5" t="s">
        <v>4214</v>
      </c>
      <c r="G925" s="5" t="s">
        <v>4215</v>
      </c>
      <c r="H925" s="5" t="s">
        <v>6598</v>
      </c>
    </row>
    <row r="926" spans="1:8" ht="45" x14ac:dyDescent="0.25">
      <c r="A926" s="5">
        <v>925</v>
      </c>
      <c r="B926" s="5" t="s">
        <v>4216</v>
      </c>
      <c r="C926" s="5" t="s">
        <v>4217</v>
      </c>
      <c r="D926" s="5">
        <v>2018</v>
      </c>
      <c r="E926" s="5" t="s">
        <v>3598</v>
      </c>
      <c r="F926" s="5" t="s">
        <v>4218</v>
      </c>
      <c r="G926" s="5" t="s">
        <v>4219</v>
      </c>
      <c r="H926" s="5" t="s">
        <v>6593</v>
      </c>
    </row>
    <row r="927" spans="1:8" ht="60" x14ac:dyDescent="0.25">
      <c r="A927" s="5">
        <v>926</v>
      </c>
      <c r="B927" s="5" t="s">
        <v>4220</v>
      </c>
      <c r="C927" s="5" t="s">
        <v>361</v>
      </c>
      <c r="D927" s="5">
        <v>2018</v>
      </c>
      <c r="E927" s="5" t="s">
        <v>4221</v>
      </c>
      <c r="F927" s="5" t="s">
        <v>4222</v>
      </c>
      <c r="G927" s="5" t="s">
        <v>4223</v>
      </c>
      <c r="H927" s="5" t="s">
        <v>6590</v>
      </c>
    </row>
    <row r="928" spans="1:8" ht="75" x14ac:dyDescent="0.25">
      <c r="A928" s="5">
        <v>927</v>
      </c>
      <c r="B928" s="5" t="s">
        <v>4224</v>
      </c>
      <c r="C928" s="5" t="s">
        <v>4225</v>
      </c>
      <c r="D928" s="5">
        <v>2018</v>
      </c>
      <c r="E928" s="5" t="s">
        <v>2526</v>
      </c>
      <c r="F928" s="5" t="s">
        <v>4226</v>
      </c>
      <c r="G928" s="5" t="s">
        <v>4227</v>
      </c>
      <c r="H928" s="5" t="s">
        <v>6590</v>
      </c>
    </row>
    <row r="929" spans="1:8" ht="60" x14ac:dyDescent="0.25">
      <c r="A929" s="5">
        <v>928</v>
      </c>
      <c r="B929" s="5" t="s">
        <v>4228</v>
      </c>
      <c r="C929" s="5" t="s">
        <v>4229</v>
      </c>
      <c r="D929" s="5">
        <v>2018</v>
      </c>
      <c r="E929" s="5" t="s">
        <v>2526</v>
      </c>
      <c r="F929" s="5" t="s">
        <v>4230</v>
      </c>
      <c r="G929" s="5" t="s">
        <v>4231</v>
      </c>
      <c r="H929" s="5" t="s">
        <v>6590</v>
      </c>
    </row>
    <row r="930" spans="1:8" ht="135" x14ac:dyDescent="0.25">
      <c r="A930" s="5">
        <v>929</v>
      </c>
      <c r="B930" s="5" t="s">
        <v>4232</v>
      </c>
      <c r="C930" s="5" t="s">
        <v>4233</v>
      </c>
      <c r="D930" s="5">
        <v>2018</v>
      </c>
      <c r="E930" s="5" t="s">
        <v>2600</v>
      </c>
      <c r="F930" s="5" t="s">
        <v>4234</v>
      </c>
      <c r="G930" s="5" t="s">
        <v>4235</v>
      </c>
      <c r="H930" s="5" t="s">
        <v>6590</v>
      </c>
    </row>
    <row r="931" spans="1:8" ht="150" x14ac:dyDescent="0.25">
      <c r="A931" s="5">
        <v>930</v>
      </c>
      <c r="B931" s="5" t="s">
        <v>4236</v>
      </c>
      <c r="C931" s="5" t="s">
        <v>4237</v>
      </c>
      <c r="D931" s="5">
        <v>2018</v>
      </c>
      <c r="E931" s="5" t="s">
        <v>4238</v>
      </c>
      <c r="F931" s="5" t="s">
        <v>4239</v>
      </c>
      <c r="G931" s="5" t="s">
        <v>4240</v>
      </c>
      <c r="H931" s="5" t="s">
        <v>6594</v>
      </c>
    </row>
    <row r="932" spans="1:8" ht="75" x14ac:dyDescent="0.25">
      <c r="A932" s="5">
        <v>931</v>
      </c>
      <c r="B932" s="5" t="s">
        <v>4241</v>
      </c>
      <c r="C932" s="5" t="s">
        <v>355</v>
      </c>
      <c r="D932" s="5">
        <v>2018</v>
      </c>
      <c r="E932" s="5" t="s">
        <v>3624</v>
      </c>
      <c r="F932" s="5" t="s">
        <v>4242</v>
      </c>
      <c r="G932" s="5" t="s">
        <v>3258</v>
      </c>
      <c r="H932" s="5" t="s">
        <v>6590</v>
      </c>
    </row>
    <row r="933" spans="1:8" ht="45" x14ac:dyDescent="0.25">
      <c r="A933" s="5">
        <v>932</v>
      </c>
      <c r="B933" s="5" t="s">
        <v>4243</v>
      </c>
      <c r="C933" s="5" t="s">
        <v>557</v>
      </c>
      <c r="D933" s="5">
        <v>2018</v>
      </c>
      <c r="E933" s="5" t="s">
        <v>1521</v>
      </c>
      <c r="F933" s="5" t="s">
        <v>4244</v>
      </c>
      <c r="G933" s="5" t="s">
        <v>4179</v>
      </c>
      <c r="H933" s="5" t="s">
        <v>6594</v>
      </c>
    </row>
    <row r="934" spans="1:8" ht="90" x14ac:dyDescent="0.25">
      <c r="A934" s="5">
        <v>933</v>
      </c>
      <c r="B934" s="5" t="s">
        <v>4245</v>
      </c>
      <c r="C934" s="5" t="s">
        <v>4246</v>
      </c>
      <c r="D934" s="5">
        <v>2018</v>
      </c>
      <c r="E934" s="5" t="s">
        <v>3797</v>
      </c>
      <c r="F934" s="5" t="s">
        <v>4247</v>
      </c>
      <c r="G934" s="5" t="s">
        <v>4248</v>
      </c>
      <c r="H934" s="5" t="s">
        <v>6590</v>
      </c>
    </row>
    <row r="935" spans="1:8" ht="45" x14ac:dyDescent="0.25">
      <c r="A935" s="5">
        <v>934</v>
      </c>
      <c r="B935" s="5" t="s">
        <v>4249</v>
      </c>
      <c r="C935" s="5" t="s">
        <v>554</v>
      </c>
      <c r="D935" s="5">
        <v>2018</v>
      </c>
      <c r="E935" s="5" t="s">
        <v>555</v>
      </c>
      <c r="F935" s="5" t="s">
        <v>4250</v>
      </c>
      <c r="G935" s="5" t="s">
        <v>4251</v>
      </c>
      <c r="H935" s="5" t="s">
        <v>6594</v>
      </c>
    </row>
    <row r="936" spans="1:8" ht="135" x14ac:dyDescent="0.25">
      <c r="A936" s="5">
        <v>935</v>
      </c>
      <c r="B936" s="5" t="s">
        <v>4252</v>
      </c>
      <c r="C936" s="5" t="s">
        <v>4253</v>
      </c>
      <c r="D936" s="5">
        <v>2018</v>
      </c>
      <c r="E936" s="5" t="s">
        <v>4254</v>
      </c>
      <c r="F936" s="5" t="s">
        <v>4255</v>
      </c>
      <c r="G936" s="5" t="s">
        <v>4256</v>
      </c>
      <c r="H936" s="5" t="s">
        <v>6590</v>
      </c>
    </row>
    <row r="937" spans="1:8" ht="90" x14ac:dyDescent="0.25">
      <c r="A937" s="5">
        <v>936</v>
      </c>
      <c r="B937" s="5" t="s">
        <v>4257</v>
      </c>
      <c r="C937" s="5" t="s">
        <v>545</v>
      </c>
      <c r="D937" s="5">
        <v>2018</v>
      </c>
      <c r="E937" s="5" t="s">
        <v>4258</v>
      </c>
      <c r="F937" s="5" t="s">
        <v>4259</v>
      </c>
      <c r="G937" s="5" t="s">
        <v>4260</v>
      </c>
      <c r="H937" s="5" t="s">
        <v>6591</v>
      </c>
    </row>
    <row r="938" spans="1:8" ht="90" x14ac:dyDescent="0.25">
      <c r="A938" s="5">
        <v>937</v>
      </c>
      <c r="B938" s="5" t="s">
        <v>4261</v>
      </c>
      <c r="C938" s="5" t="s">
        <v>4262</v>
      </c>
      <c r="D938" s="5">
        <v>2018</v>
      </c>
      <c r="E938" s="5" t="s">
        <v>4258</v>
      </c>
      <c r="F938" s="5" t="s">
        <v>4263</v>
      </c>
      <c r="G938" s="5" t="s">
        <v>4264</v>
      </c>
      <c r="H938" s="5" t="s">
        <v>6591</v>
      </c>
    </row>
    <row r="939" spans="1:8" ht="135" x14ac:dyDescent="0.25">
      <c r="A939" s="5">
        <v>938</v>
      </c>
      <c r="B939" s="5" t="s">
        <v>4265</v>
      </c>
      <c r="C939" s="5" t="s">
        <v>349</v>
      </c>
      <c r="D939" s="5">
        <v>2018</v>
      </c>
      <c r="E939" s="5" t="s">
        <v>4266</v>
      </c>
      <c r="F939" s="5" t="s">
        <v>4267</v>
      </c>
      <c r="G939" s="5" t="s">
        <v>4268</v>
      </c>
      <c r="H939" s="5" t="s">
        <v>6593</v>
      </c>
    </row>
    <row r="940" spans="1:8" ht="105" x14ac:dyDescent="0.25">
      <c r="A940" s="5">
        <v>939</v>
      </c>
      <c r="B940" s="5" t="s">
        <v>4269</v>
      </c>
      <c r="C940" s="5" t="s">
        <v>4270</v>
      </c>
      <c r="D940" s="5">
        <v>2017</v>
      </c>
      <c r="E940" s="5" t="s">
        <v>4271</v>
      </c>
      <c r="F940" s="5" t="s">
        <v>4272</v>
      </c>
      <c r="G940" s="5" t="s">
        <v>4273</v>
      </c>
      <c r="H940" s="5" t="s">
        <v>6590</v>
      </c>
    </row>
    <row r="941" spans="1:8" ht="135" x14ac:dyDescent="0.25">
      <c r="A941" s="5">
        <v>940</v>
      </c>
      <c r="B941" s="5" t="s">
        <v>4274</v>
      </c>
      <c r="C941" s="5" t="s">
        <v>4275</v>
      </c>
      <c r="D941" s="5">
        <v>2017</v>
      </c>
      <c r="E941" s="5" t="s">
        <v>1978</v>
      </c>
      <c r="F941" s="5" t="s">
        <v>4276</v>
      </c>
      <c r="G941" s="5" t="s">
        <v>4277</v>
      </c>
      <c r="H941" s="5" t="s">
        <v>6593</v>
      </c>
    </row>
    <row r="942" spans="1:8" ht="120" x14ac:dyDescent="0.25">
      <c r="A942" s="5">
        <v>941</v>
      </c>
      <c r="B942" s="5" t="s">
        <v>4278</v>
      </c>
      <c r="C942" s="5" t="s">
        <v>4279</v>
      </c>
      <c r="D942" s="5">
        <v>2017</v>
      </c>
      <c r="E942" s="5" t="s">
        <v>574</v>
      </c>
      <c r="F942" s="5" t="s">
        <v>4280</v>
      </c>
      <c r="G942" s="5" t="s">
        <v>4281</v>
      </c>
      <c r="H942" s="5" t="s">
        <v>6591</v>
      </c>
    </row>
    <row r="943" spans="1:8" ht="60" x14ac:dyDescent="0.25">
      <c r="A943" s="5">
        <v>942</v>
      </c>
      <c r="B943" s="5" t="s">
        <v>4282</v>
      </c>
      <c r="C943" s="5" t="s">
        <v>559</v>
      </c>
      <c r="D943" s="5">
        <v>2017</v>
      </c>
      <c r="E943" s="5" t="s">
        <v>552</v>
      </c>
      <c r="F943" s="5" t="s">
        <v>4283</v>
      </c>
      <c r="G943" s="5" t="s">
        <v>4284</v>
      </c>
      <c r="H943" s="5" t="s">
        <v>6591</v>
      </c>
    </row>
    <row r="944" spans="1:8" ht="90" x14ac:dyDescent="0.25">
      <c r="A944" s="5">
        <v>943</v>
      </c>
      <c r="B944" s="5" t="s">
        <v>4285</v>
      </c>
      <c r="C944" s="5" t="s">
        <v>377</v>
      </c>
      <c r="D944" s="5">
        <v>2017</v>
      </c>
      <c r="E944" s="5" t="s">
        <v>1420</v>
      </c>
      <c r="F944" s="5" t="s">
        <v>4286</v>
      </c>
      <c r="G944" s="5" t="s">
        <v>4287</v>
      </c>
      <c r="H944" s="5" t="s">
        <v>6593</v>
      </c>
    </row>
    <row r="945" spans="1:8" ht="90" x14ac:dyDescent="0.25">
      <c r="A945" s="5">
        <v>944</v>
      </c>
      <c r="B945" s="5" t="s">
        <v>4288</v>
      </c>
      <c r="C945" s="5" t="s">
        <v>4289</v>
      </c>
      <c r="D945" s="5">
        <v>2017</v>
      </c>
      <c r="E945" s="5" t="s">
        <v>4290</v>
      </c>
      <c r="F945" s="5" t="s">
        <v>4291</v>
      </c>
      <c r="G945" s="5" t="s">
        <v>4292</v>
      </c>
      <c r="H945" s="5" t="s">
        <v>6599</v>
      </c>
    </row>
    <row r="946" spans="1:8" ht="150" x14ac:dyDescent="0.25">
      <c r="A946" s="5">
        <v>945</v>
      </c>
      <c r="B946" s="5" t="s">
        <v>4293</v>
      </c>
      <c r="C946" s="5" t="s">
        <v>4294</v>
      </c>
      <c r="D946" s="5">
        <v>2017</v>
      </c>
      <c r="E946" s="5" t="s">
        <v>370</v>
      </c>
      <c r="F946" s="5" t="s">
        <v>4295</v>
      </c>
      <c r="G946" s="5" t="s">
        <v>4296</v>
      </c>
      <c r="H946" s="5" t="s">
        <v>6593</v>
      </c>
    </row>
    <row r="947" spans="1:8" ht="75" x14ac:dyDescent="0.25">
      <c r="A947" s="5">
        <v>946</v>
      </c>
      <c r="B947" s="5" t="s">
        <v>4297</v>
      </c>
      <c r="C947" s="5" t="s">
        <v>379</v>
      </c>
      <c r="D947" s="5">
        <v>2017</v>
      </c>
      <c r="E947" s="5" t="s">
        <v>4298</v>
      </c>
      <c r="F947" s="5" t="s">
        <v>4299</v>
      </c>
      <c r="G947" s="5" t="s">
        <v>4300</v>
      </c>
      <c r="H947" s="5" t="s">
        <v>6591</v>
      </c>
    </row>
    <row r="948" spans="1:8" ht="60" x14ac:dyDescent="0.25">
      <c r="A948" s="5">
        <v>947</v>
      </c>
      <c r="B948" s="5" t="s">
        <v>4301</v>
      </c>
      <c r="C948" s="5" t="s">
        <v>4302</v>
      </c>
      <c r="D948" s="5">
        <v>2017</v>
      </c>
      <c r="E948" s="5" t="s">
        <v>1978</v>
      </c>
      <c r="F948" s="5" t="s">
        <v>4303</v>
      </c>
      <c r="G948" s="5" t="s">
        <v>4304</v>
      </c>
      <c r="H948" s="5" t="s">
        <v>6593</v>
      </c>
    </row>
    <row r="949" spans="1:8" ht="75" x14ac:dyDescent="0.25">
      <c r="A949" s="5">
        <v>948</v>
      </c>
      <c r="B949" s="5" t="s">
        <v>4305</v>
      </c>
      <c r="C949" s="5" t="s">
        <v>4306</v>
      </c>
      <c r="D949" s="5">
        <v>2017</v>
      </c>
      <c r="E949" s="5" t="s">
        <v>2521</v>
      </c>
      <c r="F949" s="5" t="s">
        <v>4307</v>
      </c>
      <c r="G949" s="5" t="s">
        <v>4308</v>
      </c>
      <c r="H949" s="5" t="s">
        <v>6590</v>
      </c>
    </row>
    <row r="950" spans="1:8" ht="90" x14ac:dyDescent="0.25">
      <c r="A950" s="5">
        <v>949</v>
      </c>
      <c r="B950" s="5" t="s">
        <v>4309</v>
      </c>
      <c r="C950" s="5" t="s">
        <v>382</v>
      </c>
      <c r="D950" s="5">
        <v>2017</v>
      </c>
      <c r="E950" s="5" t="s">
        <v>860</v>
      </c>
      <c r="F950" s="5" t="s">
        <v>4310</v>
      </c>
      <c r="G950" s="5" t="s">
        <v>4311</v>
      </c>
      <c r="H950" s="5" t="s">
        <v>6593</v>
      </c>
    </row>
    <row r="951" spans="1:8" ht="75" x14ac:dyDescent="0.25">
      <c r="A951" s="5">
        <v>950</v>
      </c>
      <c r="B951" s="5" t="s">
        <v>4312</v>
      </c>
      <c r="C951" s="5" t="s">
        <v>380</v>
      </c>
      <c r="D951" s="5">
        <v>2017</v>
      </c>
      <c r="E951" s="5" t="s">
        <v>2279</v>
      </c>
      <c r="F951" s="5" t="s">
        <v>4313</v>
      </c>
      <c r="G951" s="5" t="s">
        <v>4314</v>
      </c>
      <c r="H951" s="5" t="s">
        <v>6593</v>
      </c>
    </row>
    <row r="952" spans="1:8" ht="75" x14ac:dyDescent="0.25">
      <c r="A952" s="5">
        <v>951</v>
      </c>
      <c r="B952" s="5" t="s">
        <v>4315</v>
      </c>
      <c r="C952" s="5" t="s">
        <v>374</v>
      </c>
      <c r="D952" s="5">
        <v>2017</v>
      </c>
      <c r="E952" s="5" t="s">
        <v>3598</v>
      </c>
      <c r="F952" s="5" t="s">
        <v>4316</v>
      </c>
      <c r="G952" s="5" t="s">
        <v>4317</v>
      </c>
      <c r="H952" s="5" t="s">
        <v>6593</v>
      </c>
    </row>
    <row r="953" spans="1:8" ht="90" x14ac:dyDescent="0.25">
      <c r="A953" s="5">
        <v>952</v>
      </c>
      <c r="B953" s="5" t="s">
        <v>4318</v>
      </c>
      <c r="C953" s="5" t="s">
        <v>4319</v>
      </c>
      <c r="D953" s="5">
        <v>2017</v>
      </c>
      <c r="E953" s="5" t="s">
        <v>4125</v>
      </c>
      <c r="F953" s="5" t="s">
        <v>4320</v>
      </c>
      <c r="G953" s="5" t="s">
        <v>4321</v>
      </c>
      <c r="H953" s="5" t="s">
        <v>6590</v>
      </c>
    </row>
    <row r="954" spans="1:8" ht="105" x14ac:dyDescent="0.25">
      <c r="A954" s="5">
        <v>953</v>
      </c>
      <c r="B954" s="5" t="s">
        <v>4322</v>
      </c>
      <c r="C954" s="5" t="s">
        <v>378</v>
      </c>
      <c r="D954" s="5">
        <v>2017</v>
      </c>
      <c r="E954" s="5" t="s">
        <v>4266</v>
      </c>
      <c r="F954" s="5" t="s">
        <v>4323</v>
      </c>
      <c r="G954" s="5" t="s">
        <v>4324</v>
      </c>
      <c r="H954" s="5" t="s">
        <v>6593</v>
      </c>
    </row>
    <row r="955" spans="1:8" ht="60" x14ac:dyDescent="0.25">
      <c r="A955" s="5">
        <v>954</v>
      </c>
      <c r="B955" s="5" t="s">
        <v>4325</v>
      </c>
      <c r="C955" s="5" t="s">
        <v>376</v>
      </c>
      <c r="D955" s="5">
        <v>2017</v>
      </c>
      <c r="E955" s="5" t="s">
        <v>4326</v>
      </c>
      <c r="F955" s="5" t="s">
        <v>4327</v>
      </c>
      <c r="G955" s="5" t="s">
        <v>4328</v>
      </c>
      <c r="H955" s="5" t="s">
        <v>6593</v>
      </c>
    </row>
    <row r="956" spans="1:8" ht="150" x14ac:dyDescent="0.25">
      <c r="A956" s="5">
        <v>955</v>
      </c>
      <c r="B956" s="5" t="s">
        <v>4329</v>
      </c>
      <c r="C956" s="5" t="s">
        <v>4330</v>
      </c>
      <c r="D956" s="5">
        <v>2017</v>
      </c>
      <c r="E956" s="5" t="s">
        <v>4331</v>
      </c>
      <c r="F956" s="5" t="s">
        <v>4332</v>
      </c>
      <c r="G956" s="5" t="s">
        <v>4333</v>
      </c>
      <c r="H956" s="5" t="s">
        <v>6593</v>
      </c>
    </row>
    <row r="957" spans="1:8" ht="120" x14ac:dyDescent="0.25">
      <c r="A957" s="5">
        <v>956</v>
      </c>
      <c r="B957" s="5" t="s">
        <v>4334</v>
      </c>
      <c r="C957" s="5" t="s">
        <v>4335</v>
      </c>
      <c r="D957" s="5">
        <v>2017</v>
      </c>
      <c r="E957" s="5" t="s">
        <v>726</v>
      </c>
      <c r="F957" s="5" t="s">
        <v>4336</v>
      </c>
      <c r="G957" s="5" t="s">
        <v>4337</v>
      </c>
      <c r="H957" s="5" t="s">
        <v>6593</v>
      </c>
    </row>
    <row r="958" spans="1:8" ht="105" x14ac:dyDescent="0.25">
      <c r="A958" s="5">
        <v>957</v>
      </c>
      <c r="B958" s="5" t="s">
        <v>4338</v>
      </c>
      <c r="C958" s="5" t="s">
        <v>4339</v>
      </c>
      <c r="D958" s="5">
        <v>2017</v>
      </c>
      <c r="E958" s="5" t="s">
        <v>2600</v>
      </c>
      <c r="F958" s="5" t="s">
        <v>4340</v>
      </c>
      <c r="G958" s="5" t="s">
        <v>4341</v>
      </c>
      <c r="H958" s="5" t="s">
        <v>6590</v>
      </c>
    </row>
    <row r="959" spans="1:8" ht="30" x14ac:dyDescent="0.25">
      <c r="A959" s="5">
        <v>958</v>
      </c>
      <c r="B959" s="5" t="s">
        <v>4342</v>
      </c>
      <c r="C959" s="5" t="s">
        <v>4343</v>
      </c>
      <c r="D959" s="5">
        <v>2017</v>
      </c>
      <c r="E959" s="5" t="s">
        <v>4344</v>
      </c>
      <c r="F959" s="5"/>
      <c r="G959" s="5" t="s">
        <v>4345</v>
      </c>
      <c r="H959" s="5" t="s">
        <v>6590</v>
      </c>
    </row>
    <row r="960" spans="1:8" ht="75" x14ac:dyDescent="0.25">
      <c r="A960" s="5">
        <v>959</v>
      </c>
      <c r="B960" s="5" t="s">
        <v>4346</v>
      </c>
      <c r="C960" s="5" t="s">
        <v>4347</v>
      </c>
      <c r="D960" s="5">
        <v>2017</v>
      </c>
      <c r="E960" s="5" t="s">
        <v>2600</v>
      </c>
      <c r="F960" s="5" t="s">
        <v>4348</v>
      </c>
      <c r="G960" s="5" t="s">
        <v>4349</v>
      </c>
      <c r="H960" s="5" t="s">
        <v>6590</v>
      </c>
    </row>
    <row r="961" spans="1:8" ht="135" x14ac:dyDescent="0.25">
      <c r="A961" s="5">
        <v>960</v>
      </c>
      <c r="B961" s="5" t="s">
        <v>4350</v>
      </c>
      <c r="C961" s="5" t="s">
        <v>393</v>
      </c>
      <c r="D961" s="5">
        <v>2017</v>
      </c>
      <c r="E961" s="5" t="s">
        <v>370</v>
      </c>
      <c r="F961" s="5" t="s">
        <v>4351</v>
      </c>
      <c r="G961" s="5" t="s">
        <v>4352</v>
      </c>
      <c r="H961" s="5" t="s">
        <v>6593</v>
      </c>
    </row>
    <row r="962" spans="1:8" ht="90" x14ac:dyDescent="0.25">
      <c r="A962" s="5">
        <v>961</v>
      </c>
      <c r="B962" s="5" t="s">
        <v>4353</v>
      </c>
      <c r="C962" s="5" t="s">
        <v>4354</v>
      </c>
      <c r="D962" s="5">
        <v>2017</v>
      </c>
      <c r="E962" s="5" t="s">
        <v>4355</v>
      </c>
      <c r="F962" s="5" t="s">
        <v>4356</v>
      </c>
      <c r="G962" s="5" t="s">
        <v>4357</v>
      </c>
      <c r="H962" s="5" t="s">
        <v>6590</v>
      </c>
    </row>
    <row r="963" spans="1:8" ht="105" x14ac:dyDescent="0.25">
      <c r="A963" s="5">
        <v>962</v>
      </c>
      <c r="B963" s="5" t="s">
        <v>4358</v>
      </c>
      <c r="C963" s="5" t="s">
        <v>4359</v>
      </c>
      <c r="D963" s="5">
        <v>2017</v>
      </c>
      <c r="E963" s="5" t="s">
        <v>4360</v>
      </c>
      <c r="F963" s="5"/>
      <c r="G963" s="5" t="s">
        <v>4361</v>
      </c>
      <c r="H963" s="5" t="s">
        <v>6590</v>
      </c>
    </row>
    <row r="964" spans="1:8" ht="90" x14ac:dyDescent="0.25">
      <c r="A964" s="5">
        <v>963</v>
      </c>
      <c r="B964" s="5" t="s">
        <v>4362</v>
      </c>
      <c r="C964" s="5" t="s">
        <v>560</v>
      </c>
      <c r="D964" s="5">
        <v>2017</v>
      </c>
      <c r="E964" s="5" t="s">
        <v>4258</v>
      </c>
      <c r="F964" s="5" t="s">
        <v>4363</v>
      </c>
      <c r="G964" s="5" t="s">
        <v>4364</v>
      </c>
      <c r="H964" s="5" t="s">
        <v>6591</v>
      </c>
    </row>
    <row r="965" spans="1:8" ht="60" x14ac:dyDescent="0.25">
      <c r="A965" s="5">
        <v>964</v>
      </c>
      <c r="B965" s="5" t="s">
        <v>4365</v>
      </c>
      <c r="C965" s="5" t="s">
        <v>4366</v>
      </c>
      <c r="D965" s="5">
        <v>2017</v>
      </c>
      <c r="E965" s="5" t="s">
        <v>4182</v>
      </c>
      <c r="F965" s="5" t="s">
        <v>4367</v>
      </c>
      <c r="G965" s="5" t="s">
        <v>4368</v>
      </c>
      <c r="H965" s="5" t="s">
        <v>6590</v>
      </c>
    </row>
    <row r="966" spans="1:8" ht="45" x14ac:dyDescent="0.25">
      <c r="A966" s="5">
        <v>965</v>
      </c>
      <c r="B966" s="5" t="s">
        <v>3541</v>
      </c>
      <c r="C966" s="5" t="s">
        <v>4369</v>
      </c>
      <c r="D966" s="5">
        <v>2017</v>
      </c>
      <c r="E966" s="5" t="s">
        <v>4125</v>
      </c>
      <c r="F966" s="5" t="s">
        <v>4370</v>
      </c>
      <c r="G966" s="5" t="s">
        <v>4371</v>
      </c>
      <c r="H966" s="5" t="s">
        <v>6590</v>
      </c>
    </row>
    <row r="967" spans="1:8" ht="75" x14ac:dyDescent="0.25">
      <c r="A967" s="5">
        <v>966</v>
      </c>
      <c r="B967" s="5" t="s">
        <v>295</v>
      </c>
      <c r="C967" s="5" t="s">
        <v>4372</v>
      </c>
      <c r="D967" s="5">
        <v>2017</v>
      </c>
      <c r="E967" s="5" t="s">
        <v>4373</v>
      </c>
      <c r="F967" s="5" t="s">
        <v>4374</v>
      </c>
      <c r="G967" s="5" t="s">
        <v>3905</v>
      </c>
      <c r="H967" s="5" t="s">
        <v>6591</v>
      </c>
    </row>
    <row r="968" spans="1:8" ht="120" x14ac:dyDescent="0.25">
      <c r="A968" s="5">
        <v>967</v>
      </c>
      <c r="B968" s="5" t="s">
        <v>4375</v>
      </c>
      <c r="C968" s="5" t="s">
        <v>375</v>
      </c>
      <c r="D968" s="5">
        <v>2017</v>
      </c>
      <c r="E968" s="5" t="s">
        <v>4376</v>
      </c>
      <c r="F968" s="5" t="s">
        <v>4377</v>
      </c>
      <c r="G968" s="5" t="s">
        <v>4378</v>
      </c>
      <c r="H968" s="5" t="s">
        <v>6590</v>
      </c>
    </row>
  </sheetData>
  <autoFilter ref="A1:H1" xr:uid="{ED6ABE23-55B8-4AEF-BF93-81DEB22F1F1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6144B-37BD-4FB5-99DB-1D840D095970}">
  <dimension ref="A1:L754"/>
  <sheetViews>
    <sheetView tabSelected="1" zoomScaleNormal="100" workbookViewId="0">
      <pane xSplit="2" ySplit="1" topLeftCell="C2" activePane="bottomRight" state="frozen"/>
      <selection pane="topRight" activeCell="C1" sqref="C1"/>
      <selection pane="bottomLeft" activeCell="A2" sqref="A2"/>
      <selection pane="bottomRight" activeCell="C2" sqref="C2"/>
    </sheetView>
  </sheetViews>
  <sheetFormatPr defaultRowHeight="12.75" x14ac:dyDescent="0.2"/>
  <cols>
    <col min="1" max="1" width="45.5703125" style="13" customWidth="1"/>
    <col min="2" max="2" width="8.7109375" style="13" bestFit="1" customWidth="1"/>
    <col min="3" max="4" width="40.5703125" style="13" customWidth="1"/>
    <col min="5" max="6" width="9.140625" style="13"/>
    <col min="7" max="7" width="12.28515625" style="13" customWidth="1"/>
    <col min="8" max="10" width="9.140625" style="13"/>
    <col min="11" max="11" width="15.42578125" style="13" customWidth="1"/>
    <col min="12" max="12" width="50.85546875" style="13" bestFit="1" customWidth="1"/>
    <col min="13" max="16384" width="9.140625" style="13"/>
  </cols>
  <sheetData>
    <row r="1" spans="1:12" s="11" customFormat="1" x14ac:dyDescent="0.2">
      <c r="A1" s="10" t="s">
        <v>4379</v>
      </c>
      <c r="B1" s="10" t="s">
        <v>6600</v>
      </c>
      <c r="C1" s="10" t="s">
        <v>4380</v>
      </c>
      <c r="D1" s="10" t="s">
        <v>4381</v>
      </c>
      <c r="E1" s="10" t="s">
        <v>4382</v>
      </c>
      <c r="F1" s="10" t="s">
        <v>4383</v>
      </c>
      <c r="G1" s="10" t="s">
        <v>4384</v>
      </c>
      <c r="H1" s="10" t="s">
        <v>4385</v>
      </c>
      <c r="I1" s="10" t="s">
        <v>4386</v>
      </c>
      <c r="J1" s="10" t="s">
        <v>4387</v>
      </c>
      <c r="K1" s="10" t="s">
        <v>4388</v>
      </c>
      <c r="L1" s="10" t="s">
        <v>4389</v>
      </c>
    </row>
    <row r="2" spans="1:12" customFormat="1" ht="15" x14ac:dyDescent="0.25">
      <c r="A2" s="2" t="s">
        <v>6345</v>
      </c>
      <c r="B2" s="2" t="s">
        <v>6595</v>
      </c>
      <c r="C2" s="2" t="s">
        <v>38</v>
      </c>
      <c r="D2" s="2" t="s">
        <v>6346</v>
      </c>
      <c r="E2" s="2" t="s">
        <v>4394</v>
      </c>
      <c r="F2" s="2" t="s">
        <v>4390</v>
      </c>
      <c r="G2" s="2" t="s">
        <v>512</v>
      </c>
      <c r="H2" s="2" t="s">
        <v>6347</v>
      </c>
      <c r="I2" s="2" t="s">
        <v>6348</v>
      </c>
      <c r="J2" s="2" t="s">
        <v>4390</v>
      </c>
      <c r="K2" s="2">
        <v>2022</v>
      </c>
      <c r="L2" s="2" t="str">
        <f>HYPERLINK("http://dx.doi.org/10.1016/j.scitotenv.2022.154561","http://dx.doi.org/10.1016/j.scitotenv.2022.154561")</f>
        <v>http://dx.doi.org/10.1016/j.scitotenv.2022.154561</v>
      </c>
    </row>
    <row r="3" spans="1:12" customFormat="1" ht="15" x14ac:dyDescent="0.25">
      <c r="A3" s="2" t="s">
        <v>5445</v>
      </c>
      <c r="B3" s="2" t="s">
        <v>6595</v>
      </c>
      <c r="C3" s="2" t="s">
        <v>2090</v>
      </c>
      <c r="D3" s="2" t="s">
        <v>5446</v>
      </c>
      <c r="E3" s="2" t="s">
        <v>4394</v>
      </c>
      <c r="F3" s="2" t="s">
        <v>4390</v>
      </c>
      <c r="G3" s="2" t="s">
        <v>4590</v>
      </c>
      <c r="H3" s="2" t="s">
        <v>5447</v>
      </c>
      <c r="I3" s="2" t="s">
        <v>5448</v>
      </c>
      <c r="J3" s="2" t="s">
        <v>4390</v>
      </c>
      <c r="K3" s="2">
        <v>2022</v>
      </c>
      <c r="L3" s="2" t="str">
        <f>HYPERLINK("http://dx.doi.org/10.1080/01904167.2021.2014872","http://dx.doi.org/10.1080/01904167.2021.2014872")</f>
        <v>http://dx.doi.org/10.1080/01904167.2021.2014872</v>
      </c>
    </row>
    <row r="4" spans="1:12" customFormat="1" ht="15" x14ac:dyDescent="0.25">
      <c r="A4" s="2" t="s">
        <v>5140</v>
      </c>
      <c r="B4" s="2" t="s">
        <v>6595</v>
      </c>
      <c r="C4" s="2" t="s">
        <v>60</v>
      </c>
      <c r="D4" s="2" t="s">
        <v>5141</v>
      </c>
      <c r="E4" s="2" t="s">
        <v>4433</v>
      </c>
      <c r="F4" s="2" t="s">
        <v>4390</v>
      </c>
      <c r="G4" s="2" t="s">
        <v>4492</v>
      </c>
      <c r="H4" s="2" t="s">
        <v>5142</v>
      </c>
      <c r="I4" s="2" t="s">
        <v>5143</v>
      </c>
      <c r="J4" s="2" t="s">
        <v>4390</v>
      </c>
      <c r="K4" s="2">
        <v>2022</v>
      </c>
      <c r="L4" s="2" t="str">
        <f>HYPERLINK("http://dx.doi.org/10.1111/jam.15504","http://dx.doi.org/10.1111/jam.15504")</f>
        <v>http://dx.doi.org/10.1111/jam.15504</v>
      </c>
    </row>
    <row r="5" spans="1:12" customFormat="1" ht="15" x14ac:dyDescent="0.25">
      <c r="A5" s="2" t="s">
        <v>5693</v>
      </c>
      <c r="B5" s="2" t="s">
        <v>6595</v>
      </c>
      <c r="C5" s="2" t="s">
        <v>3017</v>
      </c>
      <c r="D5" s="2" t="s">
        <v>5694</v>
      </c>
      <c r="E5" s="2" t="s">
        <v>4573</v>
      </c>
      <c r="F5" s="2" t="s">
        <v>4390</v>
      </c>
      <c r="G5" s="2" t="s">
        <v>4888</v>
      </c>
      <c r="H5" s="2" t="s">
        <v>5695</v>
      </c>
      <c r="I5" s="2" t="s">
        <v>5696</v>
      </c>
      <c r="J5" s="2" t="s">
        <v>4390</v>
      </c>
      <c r="K5" s="2" t="s">
        <v>4390</v>
      </c>
      <c r="L5" s="2" t="str">
        <f>HYPERLINK("http://dx.doi.org/10.1007/s13399-021-02073-w","http://dx.doi.org/10.1007/s13399-021-02073-w")</f>
        <v>http://dx.doi.org/10.1007/s13399-021-02073-w</v>
      </c>
    </row>
    <row r="6" spans="1:12" customFormat="1" ht="15" x14ac:dyDescent="0.25">
      <c r="A6" s="2" t="s">
        <v>5129</v>
      </c>
      <c r="B6" s="2" t="s">
        <v>6595</v>
      </c>
      <c r="C6" s="2" t="s">
        <v>1013</v>
      </c>
      <c r="D6" s="2" t="s">
        <v>5313</v>
      </c>
      <c r="E6" s="2" t="s">
        <v>4394</v>
      </c>
      <c r="F6" s="2" t="s">
        <v>4390</v>
      </c>
      <c r="G6" s="2" t="s">
        <v>4508</v>
      </c>
      <c r="H6" s="2" t="s">
        <v>5314</v>
      </c>
      <c r="I6" s="2" t="s">
        <v>5315</v>
      </c>
      <c r="J6" s="2" t="s">
        <v>4390</v>
      </c>
      <c r="K6" s="2">
        <v>2022</v>
      </c>
      <c r="L6" s="2" t="str">
        <f>HYPERLINK("http://dx.doi.org/10.1007/s13410-021-01013-8","http://dx.doi.org/10.1007/s13410-021-01013-8")</f>
        <v>http://dx.doi.org/10.1007/s13410-021-01013-8</v>
      </c>
    </row>
    <row r="7" spans="1:12" customFormat="1" ht="15" x14ac:dyDescent="0.25">
      <c r="A7" s="2" t="s">
        <v>6252</v>
      </c>
      <c r="B7" s="2" t="s">
        <v>6595</v>
      </c>
      <c r="C7" s="2" t="s">
        <v>658</v>
      </c>
      <c r="D7" s="2" t="s">
        <v>4610</v>
      </c>
      <c r="E7" s="2" t="s">
        <v>4394</v>
      </c>
      <c r="F7" s="2" t="s">
        <v>4390</v>
      </c>
      <c r="G7" s="2" t="s">
        <v>4611</v>
      </c>
      <c r="H7" s="2" t="s">
        <v>4612</v>
      </c>
      <c r="I7" s="2" t="s">
        <v>4613</v>
      </c>
      <c r="J7" s="2" t="s">
        <v>4390</v>
      </c>
      <c r="K7" s="2">
        <v>2022</v>
      </c>
      <c r="L7" s="2" t="str">
        <f>HYPERLINK("http://dx.doi.org/10.1007/s11332-022-00906-3","http://dx.doi.org/10.1007/s11332-022-00906-3")</f>
        <v>http://dx.doi.org/10.1007/s11332-022-00906-3</v>
      </c>
    </row>
    <row r="8" spans="1:12" customFormat="1" ht="15" x14ac:dyDescent="0.25">
      <c r="A8" s="2" t="s">
        <v>6550</v>
      </c>
      <c r="B8" s="2" t="s">
        <v>6595</v>
      </c>
      <c r="C8" s="2" t="s">
        <v>1369</v>
      </c>
      <c r="D8" s="2" t="s">
        <v>6551</v>
      </c>
      <c r="E8" s="2" t="s">
        <v>4433</v>
      </c>
      <c r="F8" s="2" t="s">
        <v>4390</v>
      </c>
      <c r="G8" s="2" t="s">
        <v>4825</v>
      </c>
      <c r="H8" s="2" t="s">
        <v>6552</v>
      </c>
      <c r="I8" s="2" t="s">
        <v>6553</v>
      </c>
      <c r="J8" s="2" t="s">
        <v>4390</v>
      </c>
      <c r="K8" s="2">
        <v>2022</v>
      </c>
      <c r="L8" s="2" t="str">
        <f>HYPERLINK("http://dx.doi.org/10.1016/j.joei.2022.01.004","http://dx.doi.org/10.1016/j.joei.2022.01.004")</f>
        <v>http://dx.doi.org/10.1016/j.joei.2022.01.004</v>
      </c>
    </row>
    <row r="9" spans="1:12" customFormat="1" ht="15" x14ac:dyDescent="0.25">
      <c r="A9" s="2" t="s">
        <v>6308</v>
      </c>
      <c r="B9" s="2" t="s">
        <v>6595</v>
      </c>
      <c r="C9" s="2" t="s">
        <v>40</v>
      </c>
      <c r="D9" s="2" t="s">
        <v>6309</v>
      </c>
      <c r="E9" s="2" t="s">
        <v>4394</v>
      </c>
      <c r="F9" s="2" t="s">
        <v>4390</v>
      </c>
      <c r="G9" s="2" t="s">
        <v>6310</v>
      </c>
      <c r="H9" s="2" t="s">
        <v>6311</v>
      </c>
      <c r="I9" s="2" t="s">
        <v>6312</v>
      </c>
      <c r="J9" s="2" t="s">
        <v>4390</v>
      </c>
      <c r="K9" s="2">
        <v>2022</v>
      </c>
      <c r="L9" s="2" t="str">
        <f>HYPERLINK("http://dx.doi.org/10.5935/1984-0063.20220029","http://dx.doi.org/10.5935/1984-0063.20220029")</f>
        <v>http://dx.doi.org/10.5935/1984-0063.20220029</v>
      </c>
    </row>
    <row r="10" spans="1:12" customFormat="1" ht="15" x14ac:dyDescent="0.25">
      <c r="A10" s="2" t="s">
        <v>6308</v>
      </c>
      <c r="B10" s="2" t="s">
        <v>6595</v>
      </c>
      <c r="C10" s="2" t="s">
        <v>2213</v>
      </c>
      <c r="D10" s="2" t="s">
        <v>4610</v>
      </c>
      <c r="E10" s="2" t="s">
        <v>4394</v>
      </c>
      <c r="F10" s="2" t="s">
        <v>4390</v>
      </c>
      <c r="G10" s="2" t="s">
        <v>4611</v>
      </c>
      <c r="H10" s="2" t="s">
        <v>4612</v>
      </c>
      <c r="I10" s="2" t="s">
        <v>4613</v>
      </c>
      <c r="J10" s="2" t="s">
        <v>4390</v>
      </c>
      <c r="K10" s="2">
        <v>2021</v>
      </c>
      <c r="L10" s="2" t="str">
        <f>HYPERLINK("http://dx.doi.org/10.1007/s11332-021-00746-7","http://dx.doi.org/10.1007/s11332-021-00746-7")</f>
        <v>http://dx.doi.org/10.1007/s11332-021-00746-7</v>
      </c>
    </row>
    <row r="11" spans="1:12" customFormat="1" ht="15" x14ac:dyDescent="0.25">
      <c r="A11" s="2" t="s">
        <v>6298</v>
      </c>
      <c r="B11" s="2" t="s">
        <v>6595</v>
      </c>
      <c r="C11" s="2" t="s">
        <v>195</v>
      </c>
      <c r="D11" s="2" t="s">
        <v>6299</v>
      </c>
      <c r="E11" s="2" t="s">
        <v>4394</v>
      </c>
      <c r="F11" s="2" t="s">
        <v>4390</v>
      </c>
      <c r="G11" s="2" t="s">
        <v>4809</v>
      </c>
      <c r="H11" s="2" t="s">
        <v>6300</v>
      </c>
      <c r="I11" s="2" t="s">
        <v>6301</v>
      </c>
      <c r="J11" s="2" t="s">
        <v>4390</v>
      </c>
      <c r="K11" s="2">
        <v>2021</v>
      </c>
      <c r="L11" s="2" t="str">
        <f>HYPERLINK("http://dx.doi.org/10.1080/08990220.2021.1955671","http://dx.doi.org/10.1080/08990220.2021.1955671")</f>
        <v>http://dx.doi.org/10.1080/08990220.2021.1955671</v>
      </c>
    </row>
    <row r="12" spans="1:12" customFormat="1" ht="15" x14ac:dyDescent="0.25">
      <c r="A12" s="2" t="s">
        <v>4947</v>
      </c>
      <c r="B12" s="2" t="s">
        <v>6595</v>
      </c>
      <c r="C12" s="2" t="s">
        <v>170</v>
      </c>
      <c r="D12" s="2" t="s">
        <v>4948</v>
      </c>
      <c r="E12" s="2" t="s">
        <v>4394</v>
      </c>
      <c r="F12" s="2" t="s">
        <v>4390</v>
      </c>
      <c r="G12" s="2" t="s">
        <v>4508</v>
      </c>
      <c r="H12" s="2" t="s">
        <v>4949</v>
      </c>
      <c r="I12" s="2" t="s">
        <v>4950</v>
      </c>
      <c r="J12" s="2" t="s">
        <v>4390</v>
      </c>
      <c r="K12" s="2">
        <v>2021</v>
      </c>
      <c r="L12" s="2" t="str">
        <f>HYPERLINK("http://dx.doi.org/10.1007/s13197-020-04612-1","http://dx.doi.org/10.1007/s13197-020-04612-1")</f>
        <v>http://dx.doi.org/10.1007/s13197-020-04612-1</v>
      </c>
    </row>
    <row r="13" spans="1:12" customFormat="1" ht="15" x14ac:dyDescent="0.25">
      <c r="A13" s="2" t="s">
        <v>5129</v>
      </c>
      <c r="B13" s="2" t="s">
        <v>6595</v>
      </c>
      <c r="C13" s="2" t="s">
        <v>5130</v>
      </c>
      <c r="D13" s="2" t="s">
        <v>5131</v>
      </c>
      <c r="E13" s="2" t="s">
        <v>4394</v>
      </c>
      <c r="F13" s="2" t="s">
        <v>4390</v>
      </c>
      <c r="G13" s="2" t="s">
        <v>4590</v>
      </c>
      <c r="H13" s="2" t="s">
        <v>5132</v>
      </c>
      <c r="I13" s="2" t="s">
        <v>5133</v>
      </c>
      <c r="J13" s="2" t="s">
        <v>4390</v>
      </c>
      <c r="K13" s="2">
        <v>2023</v>
      </c>
      <c r="L13" s="2" t="str">
        <f>HYPERLINK("http://dx.doi.org/10.1080/09593985.2021.2001882","http://dx.doi.org/10.1080/09593985.2021.2001882")</f>
        <v>http://dx.doi.org/10.1080/09593985.2021.2001882</v>
      </c>
    </row>
    <row r="14" spans="1:12" customFormat="1" ht="15" x14ac:dyDescent="0.25">
      <c r="A14" s="2" t="s">
        <v>5232</v>
      </c>
      <c r="B14" s="2" t="s">
        <v>6595</v>
      </c>
      <c r="C14" s="2" t="s">
        <v>1708</v>
      </c>
      <c r="D14" s="2" t="s">
        <v>4692</v>
      </c>
      <c r="E14" s="2" t="s">
        <v>4394</v>
      </c>
      <c r="F14" s="2" t="s">
        <v>4390</v>
      </c>
      <c r="G14" s="2" t="s">
        <v>4693</v>
      </c>
      <c r="H14" s="2" t="s">
        <v>4694</v>
      </c>
      <c r="I14" s="2" t="s">
        <v>4695</v>
      </c>
      <c r="J14" s="2" t="s">
        <v>4390</v>
      </c>
      <c r="K14" s="2">
        <v>2022</v>
      </c>
      <c r="L14" s="2" t="str">
        <f>HYPERLINK("http://dx.doi.org/10.3920/CEP210048","http://dx.doi.org/10.3920/CEP210048")</f>
        <v>http://dx.doi.org/10.3920/CEP210048</v>
      </c>
    </row>
    <row r="15" spans="1:12" customFormat="1" ht="15" x14ac:dyDescent="0.25">
      <c r="A15" s="2" t="s">
        <v>6147</v>
      </c>
      <c r="B15" s="2" t="s">
        <v>6595</v>
      </c>
      <c r="C15" s="2" t="s">
        <v>247</v>
      </c>
      <c r="D15" s="2" t="s">
        <v>6148</v>
      </c>
      <c r="E15" s="2" t="s">
        <v>4394</v>
      </c>
      <c r="F15" s="2" t="s">
        <v>4390</v>
      </c>
      <c r="G15" s="2" t="s">
        <v>6149</v>
      </c>
      <c r="H15" s="2" t="s">
        <v>6150</v>
      </c>
      <c r="I15" s="2" t="s">
        <v>6151</v>
      </c>
      <c r="J15" s="2" t="s">
        <v>4390</v>
      </c>
      <c r="K15" s="2">
        <v>2020</v>
      </c>
      <c r="L15" s="2" t="str">
        <f>HYPERLINK("http://dx.doi.org/10.1016/j.jcm.2020.07.002","http://dx.doi.org/10.1016/j.jcm.2020.07.002")</f>
        <v>http://dx.doi.org/10.1016/j.jcm.2020.07.002</v>
      </c>
    </row>
    <row r="16" spans="1:12" customFormat="1" ht="15" x14ac:dyDescent="0.25">
      <c r="A16" s="2" t="s">
        <v>6253</v>
      </c>
      <c r="B16" s="2" t="s">
        <v>6595</v>
      </c>
      <c r="C16" s="2" t="s">
        <v>2689</v>
      </c>
      <c r="D16" s="2" t="s">
        <v>4610</v>
      </c>
      <c r="E16" s="2" t="s">
        <v>4394</v>
      </c>
      <c r="F16" s="2" t="s">
        <v>4390</v>
      </c>
      <c r="G16" s="2" t="s">
        <v>4611</v>
      </c>
      <c r="H16" s="2" t="s">
        <v>4612</v>
      </c>
      <c r="I16" s="2" t="s">
        <v>4613</v>
      </c>
      <c r="J16" s="2" t="s">
        <v>4390</v>
      </c>
      <c r="K16" s="2">
        <v>2021</v>
      </c>
      <c r="L16" s="2" t="str">
        <f>HYPERLINK("http://dx.doi.org/10.1007/s11332-020-00684-w","http://dx.doi.org/10.1007/s11332-020-00684-w")</f>
        <v>http://dx.doi.org/10.1007/s11332-020-00684-w</v>
      </c>
    </row>
    <row r="17" spans="1:12" customFormat="1" ht="15" x14ac:dyDescent="0.25">
      <c r="A17" s="2" t="s">
        <v>6254</v>
      </c>
      <c r="B17" s="2" t="s">
        <v>6595</v>
      </c>
      <c r="C17" s="2" t="s">
        <v>44</v>
      </c>
      <c r="D17" s="2" t="s">
        <v>6255</v>
      </c>
      <c r="E17" s="2" t="s">
        <v>4394</v>
      </c>
      <c r="F17" s="2" t="s">
        <v>4390</v>
      </c>
      <c r="G17" s="2" t="s">
        <v>512</v>
      </c>
      <c r="H17" s="2" t="s">
        <v>6256</v>
      </c>
      <c r="I17" s="2" t="s">
        <v>6257</v>
      </c>
      <c r="J17" s="2" t="s">
        <v>4390</v>
      </c>
      <c r="K17" s="2">
        <v>2022</v>
      </c>
      <c r="L17" s="2" t="str">
        <f>HYPERLINK("http://dx.doi.org/10.1016/j.ijfoodmicro.2022.109741","http://dx.doi.org/10.1016/j.ijfoodmicro.2022.109741")</f>
        <v>http://dx.doi.org/10.1016/j.ijfoodmicro.2022.109741</v>
      </c>
    </row>
    <row r="18" spans="1:12" customFormat="1" ht="15" x14ac:dyDescent="0.25">
      <c r="A18" s="2" t="s">
        <v>5129</v>
      </c>
      <c r="B18" s="2" t="s">
        <v>6595</v>
      </c>
      <c r="C18" s="2" t="s">
        <v>217</v>
      </c>
      <c r="D18" s="2" t="s">
        <v>218</v>
      </c>
      <c r="E18" s="2" t="s">
        <v>4394</v>
      </c>
      <c r="F18" s="2" t="s">
        <v>4390</v>
      </c>
      <c r="G18" s="2" t="s">
        <v>5503</v>
      </c>
      <c r="H18" s="2" t="s">
        <v>5504</v>
      </c>
      <c r="I18" s="2" t="s">
        <v>5505</v>
      </c>
      <c r="J18" s="2" t="s">
        <v>4390</v>
      </c>
      <c r="K18" s="2">
        <v>2021</v>
      </c>
      <c r="L18" s="2" t="str">
        <f>HYPERLINK("http://dx.doi.org/10.1123/jpah.2020-0194","http://dx.doi.org/10.1123/jpah.2020-0194")</f>
        <v>http://dx.doi.org/10.1123/jpah.2020-0194</v>
      </c>
    </row>
    <row r="19" spans="1:12" customFormat="1" ht="15" x14ac:dyDescent="0.25">
      <c r="A19" s="2" t="s">
        <v>5812</v>
      </c>
      <c r="B19" s="2" t="s">
        <v>6595</v>
      </c>
      <c r="C19" s="2" t="s">
        <v>5813</v>
      </c>
      <c r="D19" s="2" t="s">
        <v>5814</v>
      </c>
      <c r="E19" s="2" t="s">
        <v>4983</v>
      </c>
      <c r="F19" s="2" t="s">
        <v>4390</v>
      </c>
      <c r="G19" s="2" t="s">
        <v>558</v>
      </c>
      <c r="H19" s="2" t="s">
        <v>5815</v>
      </c>
      <c r="I19" s="2" t="s">
        <v>5816</v>
      </c>
      <c r="J19" s="2" t="s">
        <v>4390</v>
      </c>
      <c r="K19" s="2" t="s">
        <v>4390</v>
      </c>
      <c r="L19" s="2" t="str">
        <f>HYPERLINK("http://dx.doi.org/10.1007/s12223-022-01014-y","http://dx.doi.org/10.1007/s12223-022-01014-y")</f>
        <v>http://dx.doi.org/10.1007/s12223-022-01014-y</v>
      </c>
    </row>
    <row r="20" spans="1:12" customFormat="1" ht="15" x14ac:dyDescent="0.25">
      <c r="A20" s="2" t="s">
        <v>6380</v>
      </c>
      <c r="B20" s="2" t="s">
        <v>6595</v>
      </c>
      <c r="C20" s="2" t="s">
        <v>125</v>
      </c>
      <c r="D20" s="2" t="s">
        <v>126</v>
      </c>
      <c r="E20" s="2" t="s">
        <v>4394</v>
      </c>
      <c r="F20" s="2" t="s">
        <v>4390</v>
      </c>
      <c r="G20" s="2" t="s">
        <v>558</v>
      </c>
      <c r="H20" s="2" t="s">
        <v>6381</v>
      </c>
      <c r="I20" s="2" t="s">
        <v>6382</v>
      </c>
      <c r="J20" s="2" t="s">
        <v>4390</v>
      </c>
      <c r="K20" s="2">
        <v>2022</v>
      </c>
      <c r="L20" s="2" t="str">
        <f>HYPERLINK("http://dx.doi.org/10.1007/s11274-022-03365-7","http://dx.doi.org/10.1007/s11274-022-03365-7")</f>
        <v>http://dx.doi.org/10.1007/s11274-022-03365-7</v>
      </c>
    </row>
    <row r="21" spans="1:12" customFormat="1" ht="15" x14ac:dyDescent="0.25">
      <c r="A21" s="2" t="s">
        <v>5034</v>
      </c>
      <c r="B21" s="2" t="s">
        <v>6595</v>
      </c>
      <c r="C21" s="2" t="s">
        <v>1144</v>
      </c>
      <c r="D21" s="2" t="s">
        <v>5035</v>
      </c>
      <c r="E21" s="2" t="s">
        <v>4394</v>
      </c>
      <c r="F21" s="2" t="s">
        <v>4390</v>
      </c>
      <c r="G21" s="2" t="s">
        <v>558</v>
      </c>
      <c r="H21" s="2" t="s">
        <v>5036</v>
      </c>
      <c r="I21" s="2" t="s">
        <v>5037</v>
      </c>
      <c r="J21" s="2" t="s">
        <v>4390</v>
      </c>
      <c r="K21" s="2">
        <v>2022</v>
      </c>
      <c r="L21" s="2" t="str">
        <f>HYPERLINK("http://dx.doi.org/10.1007/s11119-021-09857-0","http://dx.doi.org/10.1007/s11119-021-09857-0")</f>
        <v>http://dx.doi.org/10.1007/s11119-021-09857-0</v>
      </c>
    </row>
    <row r="22" spans="1:12" customFormat="1" ht="15" x14ac:dyDescent="0.25">
      <c r="A22" s="2" t="s">
        <v>5983</v>
      </c>
      <c r="B22" s="2" t="s">
        <v>6595</v>
      </c>
      <c r="C22" s="2" t="s">
        <v>148</v>
      </c>
      <c r="D22" s="2" t="s">
        <v>5984</v>
      </c>
      <c r="E22" s="2" t="s">
        <v>4394</v>
      </c>
      <c r="F22" s="2" t="s">
        <v>4390</v>
      </c>
      <c r="G22" s="2" t="s">
        <v>5244</v>
      </c>
      <c r="H22" s="2" t="s">
        <v>5985</v>
      </c>
      <c r="I22" s="2" t="s">
        <v>5986</v>
      </c>
      <c r="J22" s="2" t="s">
        <v>4390</v>
      </c>
      <c r="K22" s="2">
        <v>2021</v>
      </c>
      <c r="L22" s="2" t="str">
        <f>HYPERLINK("http://dx.doi.org/10.1016/j.bbrc.2021.03.100","http://dx.doi.org/10.1016/j.bbrc.2021.03.100")</f>
        <v>http://dx.doi.org/10.1016/j.bbrc.2021.03.100</v>
      </c>
    </row>
    <row r="23" spans="1:12" customFormat="1" ht="15" x14ac:dyDescent="0.25">
      <c r="A23" s="2" t="s">
        <v>6018</v>
      </c>
      <c r="B23" s="2" t="s">
        <v>6595</v>
      </c>
      <c r="C23" s="2" t="s">
        <v>6019</v>
      </c>
      <c r="D23" s="2" t="s">
        <v>6020</v>
      </c>
      <c r="E23" s="2" t="s">
        <v>4573</v>
      </c>
      <c r="F23" s="2" t="s">
        <v>4390</v>
      </c>
      <c r="G23" s="2" t="s">
        <v>4590</v>
      </c>
      <c r="H23" s="2" t="s">
        <v>6021</v>
      </c>
      <c r="I23" s="2" t="s">
        <v>6022</v>
      </c>
      <c r="J23" s="2" t="s">
        <v>4390</v>
      </c>
      <c r="K23" s="2" t="s">
        <v>4390</v>
      </c>
      <c r="L23" s="2" t="str">
        <f>HYPERLINK("http://dx.doi.org/10.1080/00103624.2022.2144346","http://dx.doi.org/10.1080/00103624.2022.2144346")</f>
        <v>http://dx.doi.org/10.1080/00103624.2022.2144346</v>
      </c>
    </row>
    <row r="24" spans="1:12" customFormat="1" ht="15" x14ac:dyDescent="0.25">
      <c r="A24" s="2" t="s">
        <v>5198</v>
      </c>
      <c r="B24" s="2" t="s">
        <v>6595</v>
      </c>
      <c r="C24" s="2" t="s">
        <v>634</v>
      </c>
      <c r="D24" s="2" t="s">
        <v>5199</v>
      </c>
      <c r="E24" s="2" t="s">
        <v>4394</v>
      </c>
      <c r="F24" s="2" t="s">
        <v>4390</v>
      </c>
      <c r="G24" s="2" t="s">
        <v>5200</v>
      </c>
      <c r="H24" s="2" t="s">
        <v>5201</v>
      </c>
      <c r="I24" s="2" t="s">
        <v>5202</v>
      </c>
      <c r="J24" s="2" t="s">
        <v>4390</v>
      </c>
      <c r="K24" s="2">
        <v>2022</v>
      </c>
      <c r="L24" s="2" t="str">
        <f>HYPERLINK("http://dx.doi.org/10.1016/j.pedsph.2022.06.015","http://dx.doi.org/10.1016/j.pedsph.2022.06.015")</f>
        <v>http://dx.doi.org/10.1016/j.pedsph.2022.06.015</v>
      </c>
    </row>
    <row r="25" spans="1:12" customFormat="1" ht="15" x14ac:dyDescent="0.25">
      <c r="A25" s="2" t="s">
        <v>5832</v>
      </c>
      <c r="B25" s="2" t="s">
        <v>6595</v>
      </c>
      <c r="C25" s="2" t="s">
        <v>869</v>
      </c>
      <c r="D25" s="2" t="s">
        <v>5833</v>
      </c>
      <c r="E25" s="2" t="s">
        <v>4394</v>
      </c>
      <c r="F25" s="2" t="s">
        <v>4390</v>
      </c>
      <c r="G25" s="2" t="s">
        <v>558</v>
      </c>
      <c r="H25" s="2" t="s">
        <v>5834</v>
      </c>
      <c r="I25" s="2" t="s">
        <v>5835</v>
      </c>
      <c r="J25" s="2" t="s">
        <v>4390</v>
      </c>
      <c r="K25" s="2">
        <v>2022</v>
      </c>
      <c r="L25" s="2" t="str">
        <f>HYPERLINK("http://dx.doi.org/10.1007/s10989-022-10449-3","http://dx.doi.org/10.1007/s10989-022-10449-3")</f>
        <v>http://dx.doi.org/10.1007/s10989-022-10449-3</v>
      </c>
    </row>
    <row r="26" spans="1:12" customFormat="1" ht="15" x14ac:dyDescent="0.25">
      <c r="A26" s="2" t="s">
        <v>5697</v>
      </c>
      <c r="B26" s="2" t="s">
        <v>6595</v>
      </c>
      <c r="C26" s="2" t="s">
        <v>156</v>
      </c>
      <c r="D26" s="2" t="s">
        <v>5698</v>
      </c>
      <c r="E26" s="2" t="s">
        <v>4394</v>
      </c>
      <c r="F26" s="2" t="s">
        <v>4390</v>
      </c>
      <c r="G26" s="2" t="s">
        <v>5596</v>
      </c>
      <c r="H26" s="2" t="s">
        <v>5699</v>
      </c>
      <c r="I26" s="2" t="s">
        <v>4390</v>
      </c>
      <c r="J26" s="2" t="s">
        <v>4390</v>
      </c>
      <c r="K26" s="2">
        <v>2021</v>
      </c>
      <c r="L26" s="2" t="str">
        <f>HYPERLINK("http://dx.doi.org/10.1016/j.jmpt.2019.10.015","http://dx.doi.org/10.1016/j.jmpt.2019.10.015")</f>
        <v>http://dx.doi.org/10.1016/j.jmpt.2019.10.015</v>
      </c>
    </row>
    <row r="27" spans="1:12" customFormat="1" ht="15" x14ac:dyDescent="0.25">
      <c r="A27" s="2" t="s">
        <v>5242</v>
      </c>
      <c r="B27" s="2" t="s">
        <v>6595</v>
      </c>
      <c r="C27" s="2" t="s">
        <v>192</v>
      </c>
      <c r="D27" s="2" t="s">
        <v>5243</v>
      </c>
      <c r="E27" s="2" t="s">
        <v>4394</v>
      </c>
      <c r="F27" s="2" t="s">
        <v>4390</v>
      </c>
      <c r="G27" s="2" t="s">
        <v>5244</v>
      </c>
      <c r="H27" s="2" t="s">
        <v>5245</v>
      </c>
      <c r="I27" s="2" t="s">
        <v>5246</v>
      </c>
      <c r="J27" s="2" t="s">
        <v>4390</v>
      </c>
      <c r="K27" s="2">
        <v>2021</v>
      </c>
      <c r="L27" s="2" t="str">
        <f>HYPERLINK("http://dx.doi.org/10.1016/j.taap.2021.115741","http://dx.doi.org/10.1016/j.taap.2021.115741")</f>
        <v>http://dx.doi.org/10.1016/j.taap.2021.115741</v>
      </c>
    </row>
    <row r="28" spans="1:12" customFormat="1" ht="15" x14ac:dyDescent="0.25">
      <c r="A28" s="2" t="s">
        <v>6572</v>
      </c>
      <c r="B28" s="2" t="s">
        <v>6596</v>
      </c>
      <c r="C28" s="2" t="s">
        <v>63</v>
      </c>
      <c r="D28" s="2" t="s">
        <v>6573</v>
      </c>
      <c r="E28" s="2" t="s">
        <v>4433</v>
      </c>
      <c r="F28" s="2" t="s">
        <v>4390</v>
      </c>
      <c r="G28" s="2" t="s">
        <v>5172</v>
      </c>
      <c r="H28" s="2" t="s">
        <v>6574</v>
      </c>
      <c r="I28" s="2" t="s">
        <v>4390</v>
      </c>
      <c r="J28" s="2" t="s">
        <v>4390</v>
      </c>
      <c r="K28" s="2">
        <v>2022</v>
      </c>
      <c r="L28" s="2" t="str">
        <f>HYPERLINK("http://dx.doi.org/10.3389/fpls.2022.817500","http://dx.doi.org/10.3389/fpls.2022.817500")</f>
        <v>http://dx.doi.org/10.3389/fpls.2022.817500</v>
      </c>
    </row>
    <row r="29" spans="1:12" customFormat="1" ht="15" x14ac:dyDescent="0.25">
      <c r="A29" s="2" t="s">
        <v>5588</v>
      </c>
      <c r="B29" s="2" t="s">
        <v>6596</v>
      </c>
      <c r="C29" s="2" t="s">
        <v>325</v>
      </c>
      <c r="D29" s="2" t="s">
        <v>326</v>
      </c>
      <c r="E29" s="2" t="s">
        <v>4394</v>
      </c>
      <c r="F29" s="2" t="s">
        <v>4390</v>
      </c>
      <c r="G29" s="2" t="s">
        <v>5589</v>
      </c>
      <c r="H29" s="2" t="s">
        <v>5590</v>
      </c>
      <c r="I29" s="2" t="s">
        <v>4390</v>
      </c>
      <c r="J29" s="2" t="s">
        <v>4390</v>
      </c>
      <c r="K29" s="2">
        <v>2019</v>
      </c>
      <c r="L29" s="2" t="str">
        <f>HYPERLINK("http://dx.doi.org/10.1371/journal.pone.0200669","http://dx.doi.org/10.1371/journal.pone.0200669")</f>
        <v>http://dx.doi.org/10.1371/journal.pone.0200669</v>
      </c>
    </row>
    <row r="30" spans="1:12" customFormat="1" ht="15" x14ac:dyDescent="0.25">
      <c r="A30" s="2" t="s">
        <v>5585</v>
      </c>
      <c r="B30" s="2" t="s">
        <v>6596</v>
      </c>
      <c r="C30" s="2" t="s">
        <v>2800</v>
      </c>
      <c r="D30" s="2" t="s">
        <v>5586</v>
      </c>
      <c r="E30" s="2" t="s">
        <v>4394</v>
      </c>
      <c r="F30" s="2" t="s">
        <v>4390</v>
      </c>
      <c r="G30" s="2" t="s">
        <v>512</v>
      </c>
      <c r="H30" s="2" t="s">
        <v>4390</v>
      </c>
      <c r="I30" s="2" t="s">
        <v>5587</v>
      </c>
      <c r="J30" s="2" t="s">
        <v>4390</v>
      </c>
      <c r="K30" s="2">
        <v>2021</v>
      </c>
      <c r="L30" s="2" t="str">
        <f>HYPERLINK("http://dx.doi.org/10.1016/j.bcab.2021.101938","http://dx.doi.org/10.1016/j.bcab.2021.101938")</f>
        <v>http://dx.doi.org/10.1016/j.bcab.2021.101938</v>
      </c>
    </row>
    <row r="31" spans="1:12" customFormat="1" ht="15" x14ac:dyDescent="0.25">
      <c r="A31" s="2" t="s">
        <v>5514</v>
      </c>
      <c r="B31" s="2" t="s">
        <v>6596</v>
      </c>
      <c r="C31" s="2" t="s">
        <v>4014</v>
      </c>
      <c r="D31" s="2" t="s">
        <v>4714</v>
      </c>
      <c r="E31" s="2" t="s">
        <v>4433</v>
      </c>
      <c r="F31" s="2" t="s">
        <v>4390</v>
      </c>
      <c r="G31" s="2" t="s">
        <v>4715</v>
      </c>
      <c r="H31" s="2" t="s">
        <v>4716</v>
      </c>
      <c r="I31" s="2" t="s">
        <v>4717</v>
      </c>
      <c r="J31" s="2" t="s">
        <v>4390</v>
      </c>
      <c r="K31" s="2">
        <v>2019</v>
      </c>
      <c r="L31" s="2" t="s">
        <v>4390</v>
      </c>
    </row>
    <row r="32" spans="1:12" customFormat="1" ht="15" x14ac:dyDescent="0.25">
      <c r="A32" s="2" t="s">
        <v>4587</v>
      </c>
      <c r="B32" s="2" t="s">
        <v>6596</v>
      </c>
      <c r="C32" s="2" t="s">
        <v>4588</v>
      </c>
      <c r="D32" s="2" t="s">
        <v>4589</v>
      </c>
      <c r="E32" s="2" t="s">
        <v>4433</v>
      </c>
      <c r="F32" s="2" t="s">
        <v>4390</v>
      </c>
      <c r="G32" s="2" t="s">
        <v>4590</v>
      </c>
      <c r="H32" s="2" t="s">
        <v>4591</v>
      </c>
      <c r="I32" s="2" t="s">
        <v>4592</v>
      </c>
      <c r="J32" s="2" t="s">
        <v>4390</v>
      </c>
      <c r="K32" s="2">
        <v>2020</v>
      </c>
      <c r="L32" s="2" t="str">
        <f>HYPERLINK("http://dx.doi.org/10.1080/07352689.2020.1778924","http://dx.doi.org/10.1080/07352689.2020.1778924")</f>
        <v>http://dx.doi.org/10.1080/07352689.2020.1778924</v>
      </c>
    </row>
    <row r="33" spans="1:12" customFormat="1" ht="15" x14ac:dyDescent="0.25">
      <c r="A33" s="2" t="s">
        <v>4712</v>
      </c>
      <c r="B33" s="2" t="s">
        <v>6596</v>
      </c>
      <c r="C33" s="2" t="s">
        <v>4713</v>
      </c>
      <c r="D33" s="2" t="s">
        <v>4714</v>
      </c>
      <c r="E33" s="2" t="s">
        <v>4394</v>
      </c>
      <c r="F33" s="2" t="s">
        <v>4390</v>
      </c>
      <c r="G33" s="2" t="s">
        <v>4715</v>
      </c>
      <c r="H33" s="2" t="s">
        <v>4716</v>
      </c>
      <c r="I33" s="2" t="s">
        <v>4717</v>
      </c>
      <c r="J33" s="2" t="s">
        <v>4390</v>
      </c>
      <c r="K33" s="2">
        <v>2022</v>
      </c>
      <c r="L33" s="2" t="str">
        <f>HYPERLINK("http://dx.doi.org/10.56093/ijas.v92i3.122680","http://dx.doi.org/10.56093/ijas.v92i3.122680")</f>
        <v>http://dx.doi.org/10.56093/ijas.v92i3.122680</v>
      </c>
    </row>
    <row r="34" spans="1:12" customFormat="1" ht="15" x14ac:dyDescent="0.25">
      <c r="A34" s="2" t="s">
        <v>5053</v>
      </c>
      <c r="B34" s="2" t="s">
        <v>6596</v>
      </c>
      <c r="C34" s="2" t="s">
        <v>5054</v>
      </c>
      <c r="D34" s="2" t="s">
        <v>5055</v>
      </c>
      <c r="E34" s="2" t="s">
        <v>4394</v>
      </c>
      <c r="F34" s="2" t="s">
        <v>4390</v>
      </c>
      <c r="G34" s="2" t="s">
        <v>5056</v>
      </c>
      <c r="H34" s="2" t="s">
        <v>5057</v>
      </c>
      <c r="I34" s="2" t="s">
        <v>5058</v>
      </c>
      <c r="J34" s="2" t="s">
        <v>4390</v>
      </c>
      <c r="K34" s="2">
        <v>2018</v>
      </c>
      <c r="L34" s="2" t="str">
        <f>HYPERLINK("http://dx.doi.org/10.31742/IJGPB.78.4.4","http://dx.doi.org/10.31742/IJGPB.78.4.4")</f>
        <v>http://dx.doi.org/10.31742/IJGPB.78.4.4</v>
      </c>
    </row>
    <row r="35" spans="1:12" customFormat="1" ht="15" x14ac:dyDescent="0.25">
      <c r="A35" s="2" t="s">
        <v>5170</v>
      </c>
      <c r="B35" s="2" t="s">
        <v>6596</v>
      </c>
      <c r="C35" s="2" t="s">
        <v>2221</v>
      </c>
      <c r="D35" s="2" t="s">
        <v>5171</v>
      </c>
      <c r="E35" s="2" t="s">
        <v>4433</v>
      </c>
      <c r="F35" s="2" t="s">
        <v>4390</v>
      </c>
      <c r="G35" s="2" t="s">
        <v>5172</v>
      </c>
      <c r="H35" s="2" t="s">
        <v>4390</v>
      </c>
      <c r="I35" s="2" t="s">
        <v>5173</v>
      </c>
      <c r="J35" s="2" t="s">
        <v>4390</v>
      </c>
      <c r="K35" s="2">
        <v>2021</v>
      </c>
      <c r="L35" s="2" t="str">
        <f>HYPERLINK("http://dx.doi.org/10.3389/fsufs.2021.769681","http://dx.doi.org/10.3389/fsufs.2021.769681")</f>
        <v>http://dx.doi.org/10.3389/fsufs.2021.769681</v>
      </c>
    </row>
    <row r="36" spans="1:12" customFormat="1" ht="15" x14ac:dyDescent="0.25">
      <c r="A36" s="2" t="s">
        <v>5291</v>
      </c>
      <c r="B36" s="2" t="s">
        <v>6598</v>
      </c>
      <c r="C36" s="2" t="s">
        <v>5292</v>
      </c>
      <c r="D36" s="2" t="s">
        <v>5293</v>
      </c>
      <c r="E36" s="2" t="s">
        <v>4401</v>
      </c>
      <c r="F36" s="2" t="s">
        <v>5294</v>
      </c>
      <c r="G36" s="2" t="s">
        <v>5295</v>
      </c>
      <c r="H36" s="2" t="s">
        <v>5296</v>
      </c>
      <c r="I36" s="2" t="s">
        <v>5297</v>
      </c>
      <c r="J36" s="2" t="s">
        <v>5298</v>
      </c>
      <c r="K36" s="2">
        <v>2017</v>
      </c>
      <c r="L36" s="2" t="str">
        <f>HYPERLINK("http://dx.doi.org/10.1007/978-3-319-45289-0_3","http://dx.doi.org/10.1007/978-3-319-45289-0_3")</f>
        <v>http://dx.doi.org/10.1007/978-3-319-45289-0_3</v>
      </c>
    </row>
    <row r="37" spans="1:12" customFormat="1" ht="15" x14ac:dyDescent="0.25">
      <c r="A37" s="2" t="s">
        <v>5654</v>
      </c>
      <c r="B37" s="2" t="s">
        <v>6598</v>
      </c>
      <c r="C37" s="2" t="s">
        <v>308</v>
      </c>
      <c r="D37" s="2" t="s">
        <v>5655</v>
      </c>
      <c r="E37" s="2" t="s">
        <v>4394</v>
      </c>
      <c r="F37" s="2" t="s">
        <v>4390</v>
      </c>
      <c r="G37" s="2" t="s">
        <v>418</v>
      </c>
      <c r="H37" s="2" t="s">
        <v>5656</v>
      </c>
      <c r="I37" s="2" t="s">
        <v>5657</v>
      </c>
      <c r="J37" s="2" t="s">
        <v>4390</v>
      </c>
      <c r="K37" s="2">
        <v>2019</v>
      </c>
      <c r="L37" s="2" t="str">
        <f>HYPERLINK("http://dx.doi.org/10.4103/IJPSYM.IJPSYM_342_18","http://dx.doi.org/10.4103/IJPSYM.IJPSYM_342_18")</f>
        <v>http://dx.doi.org/10.4103/IJPSYM.IJPSYM_342_18</v>
      </c>
    </row>
    <row r="38" spans="1:12" customFormat="1" ht="15" x14ac:dyDescent="0.25">
      <c r="A38" s="2" t="s">
        <v>5184</v>
      </c>
      <c r="B38" s="2" t="s">
        <v>6598</v>
      </c>
      <c r="C38" s="2" t="s">
        <v>5438</v>
      </c>
      <c r="D38" s="2" t="s">
        <v>5186</v>
      </c>
      <c r="E38" s="2" t="s">
        <v>4394</v>
      </c>
      <c r="F38" s="2" t="s">
        <v>4390</v>
      </c>
      <c r="G38" s="2" t="s">
        <v>5187</v>
      </c>
      <c r="H38" s="2" t="s">
        <v>5188</v>
      </c>
      <c r="I38" s="2" t="s">
        <v>4390</v>
      </c>
      <c r="J38" s="2" t="s">
        <v>4390</v>
      </c>
      <c r="K38" s="2">
        <v>2020</v>
      </c>
      <c r="L38" s="2" t="str">
        <f>HYPERLINK("http://dx.doi.org/10.22376/ijpbs/lpr.2020.10.5.L226-231","http://dx.doi.org/10.22376/ijpbs/lpr.2020.10.5.L226-231")</f>
        <v>http://dx.doi.org/10.22376/ijpbs/lpr.2020.10.5.L226-231</v>
      </c>
    </row>
    <row r="39" spans="1:12" customFormat="1" ht="15" x14ac:dyDescent="0.25">
      <c r="A39" s="2" t="s">
        <v>5719</v>
      </c>
      <c r="B39" s="2" t="s">
        <v>6598</v>
      </c>
      <c r="C39" s="2" t="s">
        <v>245</v>
      </c>
      <c r="D39" s="2" t="s">
        <v>5720</v>
      </c>
      <c r="E39" s="2" t="s">
        <v>4394</v>
      </c>
      <c r="F39" s="2" t="s">
        <v>4390</v>
      </c>
      <c r="G39" s="2" t="s">
        <v>4508</v>
      </c>
      <c r="H39" s="2" t="s">
        <v>5721</v>
      </c>
      <c r="I39" s="2" t="s">
        <v>5722</v>
      </c>
      <c r="J39" s="2" t="s">
        <v>4390</v>
      </c>
      <c r="K39" s="2">
        <v>2020</v>
      </c>
      <c r="L39" s="2" t="str">
        <f>HYPERLINK("http://dx.doi.org/10.1007/s12098-020-03192-4","http://dx.doi.org/10.1007/s12098-020-03192-4")</f>
        <v>http://dx.doi.org/10.1007/s12098-020-03192-4</v>
      </c>
    </row>
    <row r="40" spans="1:12" customFormat="1" ht="15" x14ac:dyDescent="0.25">
      <c r="A40" s="2" t="s">
        <v>5873</v>
      </c>
      <c r="B40" s="2" t="s">
        <v>6598</v>
      </c>
      <c r="C40" s="2" t="s">
        <v>5874</v>
      </c>
      <c r="D40" s="2" t="s">
        <v>5875</v>
      </c>
      <c r="E40" s="2" t="s">
        <v>4573</v>
      </c>
      <c r="F40" s="2" t="s">
        <v>4390</v>
      </c>
      <c r="G40" s="2" t="s">
        <v>5876</v>
      </c>
      <c r="H40" s="2" t="s">
        <v>5877</v>
      </c>
      <c r="I40" s="2" t="s">
        <v>5878</v>
      </c>
      <c r="J40" s="2" t="s">
        <v>4390</v>
      </c>
      <c r="K40" s="2" t="s">
        <v>4390</v>
      </c>
      <c r="L40" s="2" t="str">
        <f>HYPERLINK("http://dx.doi.org/10.1080/0145935X.2021.1981133","http://dx.doi.org/10.1080/0145935X.2021.1981133")</f>
        <v>http://dx.doi.org/10.1080/0145935X.2021.1981133</v>
      </c>
    </row>
    <row r="41" spans="1:12" customFormat="1" ht="15" x14ac:dyDescent="0.25">
      <c r="A41" s="2" t="s">
        <v>5184</v>
      </c>
      <c r="B41" s="2" t="s">
        <v>6598</v>
      </c>
      <c r="C41" s="2" t="s">
        <v>5306</v>
      </c>
      <c r="D41" s="2" t="s">
        <v>5186</v>
      </c>
      <c r="E41" s="2" t="s">
        <v>4394</v>
      </c>
      <c r="F41" s="2" t="s">
        <v>4390</v>
      </c>
      <c r="G41" s="2" t="s">
        <v>5187</v>
      </c>
      <c r="H41" s="2" t="s">
        <v>5188</v>
      </c>
      <c r="I41" s="2" t="s">
        <v>4390</v>
      </c>
      <c r="J41" s="2" t="s">
        <v>4390</v>
      </c>
      <c r="K41" s="2">
        <v>2021</v>
      </c>
      <c r="L41" s="2" t="str">
        <f>HYPERLINK("http://dx.doi.org/10.22376/ijpbs/lpr.2021.11.1.L268-272","http://dx.doi.org/10.22376/ijpbs/lpr.2021.11.1.L268-272")</f>
        <v>http://dx.doi.org/10.22376/ijpbs/lpr.2021.11.1.L268-272</v>
      </c>
    </row>
    <row r="42" spans="1:12" customFormat="1" ht="15" x14ac:dyDescent="0.25">
      <c r="A42" s="2" t="s">
        <v>5184</v>
      </c>
      <c r="B42" s="2" t="s">
        <v>6598</v>
      </c>
      <c r="C42" s="2" t="s">
        <v>5185</v>
      </c>
      <c r="D42" s="2" t="s">
        <v>5186</v>
      </c>
      <c r="E42" s="2" t="s">
        <v>4394</v>
      </c>
      <c r="F42" s="2" t="s">
        <v>4390</v>
      </c>
      <c r="G42" s="2" t="s">
        <v>5187</v>
      </c>
      <c r="H42" s="2" t="s">
        <v>5188</v>
      </c>
      <c r="I42" s="2" t="s">
        <v>4390</v>
      </c>
      <c r="J42" s="2" t="s">
        <v>4390</v>
      </c>
      <c r="K42" s="2">
        <v>2020</v>
      </c>
      <c r="L42" s="2" t="str">
        <f>HYPERLINK("http://dx.doi.org/10.22376/ijpbs/lpr.2020.10.5.L221-225","http://dx.doi.org/10.22376/ijpbs/lpr.2020.10.5.L221-225")</f>
        <v>http://dx.doi.org/10.22376/ijpbs/lpr.2020.10.5.L221-225</v>
      </c>
    </row>
    <row r="43" spans="1:12" customFormat="1" ht="15" x14ac:dyDescent="0.25">
      <c r="A43" s="2" t="s">
        <v>4696</v>
      </c>
      <c r="B43" s="2" t="s">
        <v>6598</v>
      </c>
      <c r="C43" s="2" t="s">
        <v>3057</v>
      </c>
      <c r="D43" s="2" t="s">
        <v>4697</v>
      </c>
      <c r="E43" s="2" t="s">
        <v>4573</v>
      </c>
      <c r="F43" s="2" t="s">
        <v>4390</v>
      </c>
      <c r="G43" s="2" t="s">
        <v>4698</v>
      </c>
      <c r="H43" s="2" t="s">
        <v>4699</v>
      </c>
      <c r="I43" s="2" t="s">
        <v>4700</v>
      </c>
      <c r="J43" s="2" t="s">
        <v>4390</v>
      </c>
      <c r="K43" s="2" t="s">
        <v>4390</v>
      </c>
      <c r="L43" s="2" t="str">
        <f>HYPERLINK("http://dx.doi.org/10.1177/10664807211009807","http://dx.doi.org/10.1177/10664807211009807")</f>
        <v>http://dx.doi.org/10.1177/10664807211009807</v>
      </c>
    </row>
    <row r="44" spans="1:12" customFormat="1" ht="15" x14ac:dyDescent="0.25">
      <c r="A44" s="2" t="s">
        <v>5883</v>
      </c>
      <c r="B44" s="2" t="s">
        <v>6598</v>
      </c>
      <c r="C44" s="2" t="s">
        <v>244</v>
      </c>
      <c r="D44" s="2" t="s">
        <v>5884</v>
      </c>
      <c r="E44" s="2" t="s">
        <v>4394</v>
      </c>
      <c r="F44" s="2" t="s">
        <v>4390</v>
      </c>
      <c r="G44" s="2" t="s">
        <v>4961</v>
      </c>
      <c r="H44" s="2" t="s">
        <v>5885</v>
      </c>
      <c r="I44" s="2" t="s">
        <v>5886</v>
      </c>
      <c r="J44" s="2" t="s">
        <v>4390</v>
      </c>
      <c r="K44" s="2">
        <v>2020</v>
      </c>
      <c r="L44" s="2" t="str">
        <f>HYPERLINK("http://dx.doi.org/10.1055/s-0040-1712585","http://dx.doi.org/10.1055/s-0040-1712585")</f>
        <v>http://dx.doi.org/10.1055/s-0040-1712585</v>
      </c>
    </row>
    <row r="45" spans="1:12" customFormat="1" ht="15" x14ac:dyDescent="0.25">
      <c r="A45" s="2" t="s">
        <v>6225</v>
      </c>
      <c r="B45" s="2" t="s">
        <v>6598</v>
      </c>
      <c r="C45" s="2" t="s">
        <v>39</v>
      </c>
      <c r="D45" s="2" t="s">
        <v>6226</v>
      </c>
      <c r="E45" s="2" t="s">
        <v>4394</v>
      </c>
      <c r="F45" s="2" t="s">
        <v>4390</v>
      </c>
      <c r="G45" s="2" t="s">
        <v>5364</v>
      </c>
      <c r="H45" s="2" t="s">
        <v>6227</v>
      </c>
      <c r="I45" s="2" t="s">
        <v>6228</v>
      </c>
      <c r="J45" s="2" t="s">
        <v>4390</v>
      </c>
      <c r="K45" s="2">
        <v>2022</v>
      </c>
      <c r="L45" s="2" t="str">
        <f>HYPERLINK("http://dx.doi.org/10.1016/j.chiabu.2022.105876","http://dx.doi.org/10.1016/j.chiabu.2022.105876")</f>
        <v>http://dx.doi.org/10.1016/j.chiabu.2022.105876</v>
      </c>
    </row>
    <row r="46" spans="1:12" customFormat="1" ht="15" x14ac:dyDescent="0.25">
      <c r="A46" s="2" t="s">
        <v>5464</v>
      </c>
      <c r="B46" s="2" t="s">
        <v>6598</v>
      </c>
      <c r="C46" s="2" t="s">
        <v>298</v>
      </c>
      <c r="D46" s="2" t="s">
        <v>5465</v>
      </c>
      <c r="E46" s="2" t="s">
        <v>4394</v>
      </c>
      <c r="F46" s="2" t="s">
        <v>4390</v>
      </c>
      <c r="G46" s="2" t="s">
        <v>558</v>
      </c>
      <c r="H46" s="2" t="s">
        <v>5466</v>
      </c>
      <c r="I46" s="2" t="s">
        <v>5467</v>
      </c>
      <c r="J46" s="2" t="s">
        <v>4390</v>
      </c>
      <c r="K46" s="2">
        <v>2019</v>
      </c>
      <c r="L46" s="2" t="str">
        <f>HYPERLINK("http://dx.doi.org/10.1007/s10597-018-0253-9","http://dx.doi.org/10.1007/s10597-018-0253-9")</f>
        <v>http://dx.doi.org/10.1007/s10597-018-0253-9</v>
      </c>
    </row>
    <row r="47" spans="1:12" customFormat="1" ht="15" x14ac:dyDescent="0.25">
      <c r="A47" s="2" t="s">
        <v>4654</v>
      </c>
      <c r="B47" s="2" t="s">
        <v>6598</v>
      </c>
      <c r="C47" s="2" t="s">
        <v>4655</v>
      </c>
      <c r="D47" s="2" t="s">
        <v>4469</v>
      </c>
      <c r="E47" s="2" t="s">
        <v>4433</v>
      </c>
      <c r="F47" s="2" t="s">
        <v>4390</v>
      </c>
      <c r="G47" s="2" t="s">
        <v>4470</v>
      </c>
      <c r="H47" s="2" t="s">
        <v>4471</v>
      </c>
      <c r="I47" s="2" t="s">
        <v>4472</v>
      </c>
      <c r="J47" s="2" t="s">
        <v>4390</v>
      </c>
      <c r="K47" s="2">
        <v>2021</v>
      </c>
      <c r="L47" s="2" t="str">
        <f>HYPERLINK("http://dx.doi.org/10.7860/JCDR/2021/47045.14504","http://dx.doi.org/10.7860/JCDR/2021/47045.14504")</f>
        <v>http://dx.doi.org/10.7860/JCDR/2021/47045.14504</v>
      </c>
    </row>
    <row r="48" spans="1:12" customFormat="1" ht="15" x14ac:dyDescent="0.25">
      <c r="A48" s="2" t="s">
        <v>5162</v>
      </c>
      <c r="B48" s="2" t="s">
        <v>6598</v>
      </c>
      <c r="C48" s="2" t="s">
        <v>306</v>
      </c>
      <c r="D48" s="2" t="s">
        <v>5163</v>
      </c>
      <c r="E48" s="2" t="s">
        <v>4394</v>
      </c>
      <c r="F48" s="2" t="s">
        <v>4390</v>
      </c>
      <c r="G48" s="2" t="s">
        <v>5164</v>
      </c>
      <c r="H48" s="2" t="s">
        <v>5165</v>
      </c>
      <c r="I48" s="2" t="s">
        <v>5166</v>
      </c>
      <c r="J48" s="2" t="s">
        <v>4390</v>
      </c>
      <c r="K48" s="2">
        <v>2019</v>
      </c>
      <c r="L48" s="2" t="str">
        <f>HYPERLINK("http://dx.doi.org/10.1556/2006.8.2019.57","http://dx.doi.org/10.1556/2006.8.2019.57")</f>
        <v>http://dx.doi.org/10.1556/2006.8.2019.57</v>
      </c>
    </row>
    <row r="49" spans="1:12" customFormat="1" ht="15" x14ac:dyDescent="0.25">
      <c r="A49" s="2" t="s">
        <v>4660</v>
      </c>
      <c r="B49" s="2" t="s">
        <v>6599</v>
      </c>
      <c r="C49" s="2" t="s">
        <v>4661</v>
      </c>
      <c r="D49" s="2" t="s">
        <v>4427</v>
      </c>
      <c r="E49" s="2" t="s">
        <v>4394</v>
      </c>
      <c r="F49" s="2" t="s">
        <v>4390</v>
      </c>
      <c r="G49" s="2" t="s">
        <v>4428</v>
      </c>
      <c r="H49" s="2" t="s">
        <v>4429</v>
      </c>
      <c r="I49" s="2" t="s">
        <v>4390</v>
      </c>
      <c r="J49" s="2" t="s">
        <v>4390</v>
      </c>
      <c r="K49" s="2">
        <v>2022</v>
      </c>
      <c r="L49" s="2" t="s">
        <v>4390</v>
      </c>
    </row>
    <row r="50" spans="1:12" customFormat="1" ht="15" x14ac:dyDescent="0.25">
      <c r="A50" s="2" t="s">
        <v>5992</v>
      </c>
      <c r="B50" s="2" t="s">
        <v>6599</v>
      </c>
      <c r="C50" s="2" t="s">
        <v>5993</v>
      </c>
      <c r="D50" s="2" t="s">
        <v>4427</v>
      </c>
      <c r="E50" s="2" t="s">
        <v>4433</v>
      </c>
      <c r="F50" s="2" t="s">
        <v>4390</v>
      </c>
      <c r="G50" s="2" t="s">
        <v>4428</v>
      </c>
      <c r="H50" s="2" t="s">
        <v>4429</v>
      </c>
      <c r="I50" s="2" t="s">
        <v>4390</v>
      </c>
      <c r="J50" s="2" t="s">
        <v>4390</v>
      </c>
      <c r="K50" s="2">
        <v>2020</v>
      </c>
      <c r="L50" s="2" t="s">
        <v>4390</v>
      </c>
    </row>
    <row r="51" spans="1:12" customFormat="1" ht="15" x14ac:dyDescent="0.25">
      <c r="A51" s="2" t="s">
        <v>5277</v>
      </c>
      <c r="B51" s="2" t="s">
        <v>6599</v>
      </c>
      <c r="C51" s="2" t="s">
        <v>5278</v>
      </c>
      <c r="D51" s="2" t="s">
        <v>5279</v>
      </c>
      <c r="E51" s="2" t="s">
        <v>4394</v>
      </c>
      <c r="F51" s="2" t="s">
        <v>4390</v>
      </c>
      <c r="G51" s="2" t="s">
        <v>5280</v>
      </c>
      <c r="H51" s="2" t="s">
        <v>5281</v>
      </c>
      <c r="I51" s="2" t="s">
        <v>5282</v>
      </c>
      <c r="J51" s="2" t="s">
        <v>4390</v>
      </c>
      <c r="K51" s="2">
        <v>2022</v>
      </c>
      <c r="L51" s="2" t="str">
        <f>HYPERLINK("http://dx.doi.org/10.1177/23220937221078118","http://dx.doi.org/10.1177/23220937221078118")</f>
        <v>http://dx.doi.org/10.1177/23220937221078118</v>
      </c>
    </row>
    <row r="52" spans="1:12" customFormat="1" ht="15" x14ac:dyDescent="0.25">
      <c r="A52" s="2" t="s">
        <v>5765</v>
      </c>
      <c r="B52" s="2" t="s">
        <v>6599</v>
      </c>
      <c r="C52" s="2" t="s">
        <v>742</v>
      </c>
      <c r="D52" s="2" t="s">
        <v>5766</v>
      </c>
      <c r="E52" s="2" t="s">
        <v>4394</v>
      </c>
      <c r="F52" s="2" t="s">
        <v>4390</v>
      </c>
      <c r="G52" s="2" t="s">
        <v>4492</v>
      </c>
      <c r="H52" s="2" t="s">
        <v>5767</v>
      </c>
      <c r="I52" s="2" t="s">
        <v>5768</v>
      </c>
      <c r="J52" s="2" t="s">
        <v>4390</v>
      </c>
      <c r="K52" s="2">
        <v>2022</v>
      </c>
      <c r="L52" s="2" t="str">
        <f>HYPERLINK("http://dx.doi.org/10.1002/pa.2635","http://dx.doi.org/10.1002/pa.2635")</f>
        <v>http://dx.doi.org/10.1002/pa.2635</v>
      </c>
    </row>
    <row r="53" spans="1:12" customFormat="1" ht="15" x14ac:dyDescent="0.25">
      <c r="A53" s="2" t="s">
        <v>5010</v>
      </c>
      <c r="B53" s="2" t="s">
        <v>6599</v>
      </c>
      <c r="C53" s="2" t="s">
        <v>2745</v>
      </c>
      <c r="D53" s="2" t="s">
        <v>4414</v>
      </c>
      <c r="E53" s="2" t="s">
        <v>4394</v>
      </c>
      <c r="F53" s="2" t="s">
        <v>4390</v>
      </c>
      <c r="G53" s="2" t="s">
        <v>4415</v>
      </c>
      <c r="H53" s="2" t="s">
        <v>481</v>
      </c>
      <c r="I53" s="2" t="s">
        <v>4416</v>
      </c>
      <c r="J53" s="2" t="s">
        <v>4390</v>
      </c>
      <c r="K53" s="2">
        <v>2021</v>
      </c>
      <c r="L53" s="2" t="str">
        <f>HYPERLINK("http://dx.doi.org/10.1057/s41272-021-00300-7","http://dx.doi.org/10.1057/s41272-021-00300-7")</f>
        <v>http://dx.doi.org/10.1057/s41272-021-00300-7</v>
      </c>
    </row>
    <row r="54" spans="1:12" customFormat="1" ht="15" x14ac:dyDescent="0.25">
      <c r="A54" s="2" t="s">
        <v>4407</v>
      </c>
      <c r="B54" s="2" t="s">
        <v>6599</v>
      </c>
      <c r="C54" s="2" t="s">
        <v>4408</v>
      </c>
      <c r="D54" s="2" t="s">
        <v>4409</v>
      </c>
      <c r="E54" s="2" t="s">
        <v>4394</v>
      </c>
      <c r="F54" s="2" t="s">
        <v>4390</v>
      </c>
      <c r="G54" s="2" t="s">
        <v>4410</v>
      </c>
      <c r="H54" s="2" t="s">
        <v>4411</v>
      </c>
      <c r="I54" s="2" t="s">
        <v>4412</v>
      </c>
      <c r="J54" s="2" t="s">
        <v>4390</v>
      </c>
      <c r="K54" s="2">
        <v>2020</v>
      </c>
      <c r="L54" s="2" t="str">
        <f>HYPERLINK("http://dx.doi.org/10.4018/UOM.2020040102","http://dx.doi.org/10.4018/UOM.2020040102")</f>
        <v>http://dx.doi.org/10.4018/UOM.2020040102</v>
      </c>
    </row>
    <row r="55" spans="1:12" customFormat="1" ht="15" x14ac:dyDescent="0.25">
      <c r="A55" s="2" t="s">
        <v>5897</v>
      </c>
      <c r="B55" s="2" t="s">
        <v>6599</v>
      </c>
      <c r="C55" s="2" t="s">
        <v>480</v>
      </c>
      <c r="D55" s="2" t="s">
        <v>4414</v>
      </c>
      <c r="E55" s="2" t="s">
        <v>4394</v>
      </c>
      <c r="F55" s="2" t="s">
        <v>4390</v>
      </c>
      <c r="G55" s="2" t="s">
        <v>4415</v>
      </c>
      <c r="H55" s="2" t="s">
        <v>481</v>
      </c>
      <c r="I55" s="2" t="s">
        <v>4416</v>
      </c>
      <c r="J55" s="2" t="s">
        <v>4390</v>
      </c>
      <c r="K55" s="2">
        <v>2021</v>
      </c>
      <c r="L55" s="2" t="str">
        <f>HYPERLINK("http://dx.doi.org/10.1057/s41272-021-00299-x","http://dx.doi.org/10.1057/s41272-021-00299-x")</f>
        <v>http://dx.doi.org/10.1057/s41272-021-00299-x</v>
      </c>
    </row>
    <row r="56" spans="1:12" customFormat="1" ht="15" x14ac:dyDescent="0.25">
      <c r="A56" s="2" t="s">
        <v>4413</v>
      </c>
      <c r="B56" s="2" t="s">
        <v>6599</v>
      </c>
      <c r="C56" s="2" t="s">
        <v>2753</v>
      </c>
      <c r="D56" s="2" t="s">
        <v>4414</v>
      </c>
      <c r="E56" s="2" t="s">
        <v>4394</v>
      </c>
      <c r="F56" s="2" t="s">
        <v>4390</v>
      </c>
      <c r="G56" s="2" t="s">
        <v>4415</v>
      </c>
      <c r="H56" s="2" t="s">
        <v>481</v>
      </c>
      <c r="I56" s="2" t="s">
        <v>4416</v>
      </c>
      <c r="J56" s="2" t="s">
        <v>4390</v>
      </c>
      <c r="K56" s="2">
        <v>2021</v>
      </c>
      <c r="L56" s="2" t="str">
        <f>HYPERLINK("http://dx.doi.org/10.1057/s41272-021-00301-6","http://dx.doi.org/10.1057/s41272-021-00301-6")</f>
        <v>http://dx.doi.org/10.1057/s41272-021-00301-6</v>
      </c>
    </row>
    <row r="57" spans="1:12" customFormat="1" ht="15" x14ac:dyDescent="0.25">
      <c r="A57" s="2" t="s">
        <v>4831</v>
      </c>
      <c r="B57" s="2" t="s">
        <v>6599</v>
      </c>
      <c r="C57" s="2" t="s">
        <v>4832</v>
      </c>
      <c r="D57" s="2" t="s">
        <v>4788</v>
      </c>
      <c r="E57" s="2" t="s">
        <v>4394</v>
      </c>
      <c r="F57" s="2" t="s">
        <v>4390</v>
      </c>
      <c r="G57" s="2" t="s">
        <v>4789</v>
      </c>
      <c r="H57" s="2" t="s">
        <v>4790</v>
      </c>
      <c r="I57" s="2" t="s">
        <v>4791</v>
      </c>
      <c r="J57" s="2" t="s">
        <v>4390</v>
      </c>
      <c r="K57" s="2">
        <v>2019</v>
      </c>
      <c r="L57" s="2" t="str">
        <f>HYPERLINK("http://dx.doi.org/10.15621/ijphy/2019/v6i3/183874","http://dx.doi.org/10.15621/ijphy/2019/v6i3/183874")</f>
        <v>http://dx.doi.org/10.15621/ijphy/2019/v6i3/183874</v>
      </c>
    </row>
    <row r="58" spans="1:12" customFormat="1" ht="15" x14ac:dyDescent="0.25">
      <c r="A58" s="2" t="s">
        <v>5661</v>
      </c>
      <c r="B58" s="2" t="s">
        <v>6599</v>
      </c>
      <c r="C58" s="2" t="s">
        <v>752</v>
      </c>
      <c r="D58" s="2" t="s">
        <v>5662</v>
      </c>
      <c r="E58" s="2" t="s">
        <v>4394</v>
      </c>
      <c r="F58" s="2" t="s">
        <v>4390</v>
      </c>
      <c r="G58" s="2" t="s">
        <v>4901</v>
      </c>
      <c r="H58" s="2" t="s">
        <v>5663</v>
      </c>
      <c r="I58" s="2" t="s">
        <v>4390</v>
      </c>
      <c r="J58" s="2" t="s">
        <v>4390</v>
      </c>
      <c r="K58" s="2">
        <v>2022</v>
      </c>
      <c r="L58" s="2" t="str">
        <f>HYPERLINK("http://dx.doi.org/10.1108/IDD-04-2021-0051","http://dx.doi.org/10.1108/IDD-04-2021-0051")</f>
        <v>http://dx.doi.org/10.1108/IDD-04-2021-0051</v>
      </c>
    </row>
    <row r="59" spans="1:12" customFormat="1" ht="15" x14ac:dyDescent="0.25">
      <c r="A59" s="2" t="s">
        <v>4624</v>
      </c>
      <c r="B59" s="2" t="s">
        <v>6599</v>
      </c>
      <c r="C59" s="2" t="s">
        <v>1634</v>
      </c>
      <c r="D59" s="2" t="s">
        <v>4625</v>
      </c>
      <c r="E59" s="2" t="s">
        <v>4394</v>
      </c>
      <c r="F59" s="2" t="s">
        <v>4390</v>
      </c>
      <c r="G59" s="2" t="s">
        <v>4626</v>
      </c>
      <c r="H59" s="2" t="s">
        <v>4627</v>
      </c>
      <c r="I59" s="2" t="s">
        <v>4628</v>
      </c>
      <c r="J59" s="2" t="s">
        <v>4390</v>
      </c>
      <c r="K59" s="2">
        <v>2022</v>
      </c>
      <c r="L59" s="2" t="str">
        <f>HYPERLINK("http://dx.doi.org/10.47750/pnr.2022.13.S08.201","http://dx.doi.org/10.47750/pnr.2022.13.S08.201")</f>
        <v>http://dx.doi.org/10.47750/pnr.2022.13.S08.201</v>
      </c>
    </row>
    <row r="60" spans="1:12" customFormat="1" ht="15" x14ac:dyDescent="0.25">
      <c r="A60" s="2" t="s">
        <v>5889</v>
      </c>
      <c r="B60" s="2" t="s">
        <v>6599</v>
      </c>
      <c r="C60" s="2" t="s">
        <v>672</v>
      </c>
      <c r="D60" s="2" t="s">
        <v>5890</v>
      </c>
      <c r="E60" s="2" t="s">
        <v>4394</v>
      </c>
      <c r="F60" s="2" t="s">
        <v>4390</v>
      </c>
      <c r="G60" s="2" t="s">
        <v>4901</v>
      </c>
      <c r="H60" s="2" t="s">
        <v>5891</v>
      </c>
      <c r="I60" s="2" t="s">
        <v>5892</v>
      </c>
      <c r="J60" s="2" t="s">
        <v>4390</v>
      </c>
      <c r="K60" s="2">
        <v>2022</v>
      </c>
      <c r="L60" s="2" t="str">
        <f>HYPERLINK("http://dx.doi.org/10.1108/SRJ-12-2020-0485","http://dx.doi.org/10.1108/SRJ-12-2020-0485")</f>
        <v>http://dx.doi.org/10.1108/SRJ-12-2020-0485</v>
      </c>
    </row>
    <row r="61" spans="1:12" customFormat="1" ht="15" x14ac:dyDescent="0.25">
      <c r="A61" s="2" t="s">
        <v>5203</v>
      </c>
      <c r="B61" s="2" t="s">
        <v>6599</v>
      </c>
      <c r="C61" s="2" t="s">
        <v>8</v>
      </c>
      <c r="D61" s="2" t="s">
        <v>5204</v>
      </c>
      <c r="E61" s="2" t="s">
        <v>4394</v>
      </c>
      <c r="F61" s="2" t="s">
        <v>4390</v>
      </c>
      <c r="G61" s="2" t="s">
        <v>5205</v>
      </c>
      <c r="H61" s="2" t="s">
        <v>9</v>
      </c>
      <c r="I61" s="2" t="s">
        <v>5206</v>
      </c>
      <c r="J61" s="2" t="s">
        <v>4390</v>
      </c>
      <c r="K61" s="2">
        <v>2021</v>
      </c>
      <c r="L61" s="2" t="str">
        <f>HYPERLINK("http://dx.doi.org/10.1504/IJICBM.2021.116146","http://dx.doi.org/10.1504/IJICBM.2021.116146")</f>
        <v>http://dx.doi.org/10.1504/IJICBM.2021.116146</v>
      </c>
    </row>
    <row r="62" spans="1:12" customFormat="1" ht="15" x14ac:dyDescent="0.25">
      <c r="A62" s="2" t="s">
        <v>5771</v>
      </c>
      <c r="B62" s="2" t="s">
        <v>6599</v>
      </c>
      <c r="C62" s="2" t="s">
        <v>5772</v>
      </c>
      <c r="D62" s="2" t="s">
        <v>5773</v>
      </c>
      <c r="E62" s="2" t="s">
        <v>4573</v>
      </c>
      <c r="F62" s="2" t="s">
        <v>4390</v>
      </c>
      <c r="G62" s="2" t="s">
        <v>4901</v>
      </c>
      <c r="H62" s="2" t="s">
        <v>5774</v>
      </c>
      <c r="I62" s="2" t="s">
        <v>5775</v>
      </c>
      <c r="J62" s="2" t="s">
        <v>4390</v>
      </c>
      <c r="K62" s="2" t="s">
        <v>4390</v>
      </c>
      <c r="L62" s="2" t="str">
        <f>HYPERLINK("http://dx.doi.org/10.1108/IMR-05-2021-0173","http://dx.doi.org/10.1108/IMR-05-2021-0173")</f>
        <v>http://dx.doi.org/10.1108/IMR-05-2021-0173</v>
      </c>
    </row>
    <row r="63" spans="1:12" customFormat="1" ht="15" x14ac:dyDescent="0.25">
      <c r="A63" s="2" t="s">
        <v>4687</v>
      </c>
      <c r="B63" s="2" t="s">
        <v>6599</v>
      </c>
      <c r="C63" s="2" t="s">
        <v>1870</v>
      </c>
      <c r="D63" s="2" t="s">
        <v>4688</v>
      </c>
      <c r="E63" s="2" t="s">
        <v>4394</v>
      </c>
      <c r="F63" s="2" t="s">
        <v>4390</v>
      </c>
      <c r="G63" s="2" t="s">
        <v>4689</v>
      </c>
      <c r="H63" s="2" t="s">
        <v>4690</v>
      </c>
      <c r="I63" s="2" t="s">
        <v>4390</v>
      </c>
      <c r="J63" s="2" t="s">
        <v>4390</v>
      </c>
      <c r="K63" s="2">
        <v>2022</v>
      </c>
      <c r="L63" s="2" t="str">
        <f>HYPERLINK("http://dx.doi.org/10.17811/ebl.11.2.2022.70-78","http://dx.doi.org/10.17811/ebl.11.2.2022.70-78")</f>
        <v>http://dx.doi.org/10.17811/ebl.11.2.2022.70-78</v>
      </c>
    </row>
    <row r="64" spans="1:12" customFormat="1" ht="15" x14ac:dyDescent="0.25">
      <c r="A64" s="2" t="s">
        <v>4425</v>
      </c>
      <c r="B64" s="2" t="s">
        <v>6599</v>
      </c>
      <c r="C64" s="2" t="s">
        <v>4426</v>
      </c>
      <c r="D64" s="2" t="s">
        <v>4427</v>
      </c>
      <c r="E64" s="2" t="s">
        <v>4394</v>
      </c>
      <c r="F64" s="2" t="s">
        <v>4390</v>
      </c>
      <c r="G64" s="2" t="s">
        <v>4428</v>
      </c>
      <c r="H64" s="2" t="s">
        <v>4429</v>
      </c>
      <c r="I64" s="2" t="s">
        <v>4390</v>
      </c>
      <c r="J64" s="2" t="s">
        <v>4390</v>
      </c>
      <c r="K64" s="2">
        <v>2021</v>
      </c>
      <c r="L64" s="2" t="s">
        <v>4390</v>
      </c>
    </row>
    <row r="65" spans="1:12" customFormat="1" ht="15" x14ac:dyDescent="0.25">
      <c r="A65" s="2" t="s">
        <v>5175</v>
      </c>
      <c r="B65" s="2" t="s">
        <v>6599</v>
      </c>
      <c r="C65" s="2" t="s">
        <v>5176</v>
      </c>
      <c r="D65" s="2" t="s">
        <v>5177</v>
      </c>
      <c r="E65" s="2" t="s">
        <v>4394</v>
      </c>
      <c r="F65" s="2" t="s">
        <v>4390</v>
      </c>
      <c r="G65" s="2" t="s">
        <v>4410</v>
      </c>
      <c r="H65" s="2" t="s">
        <v>5178</v>
      </c>
      <c r="I65" s="2" t="s">
        <v>5179</v>
      </c>
      <c r="J65" s="2" t="s">
        <v>4390</v>
      </c>
      <c r="K65" s="2">
        <v>2021</v>
      </c>
      <c r="L65" s="2" t="str">
        <f>HYPERLINK("http://dx.doi.org/10.4018/IJEBR.2021070104","http://dx.doi.org/10.4018/IJEBR.2021070104")</f>
        <v>http://dx.doi.org/10.4018/IJEBR.2021070104</v>
      </c>
    </row>
    <row r="66" spans="1:12" x14ac:dyDescent="0.2">
      <c r="A66" s="12" t="s">
        <v>5633</v>
      </c>
      <c r="B66" s="12" t="s">
        <v>6593</v>
      </c>
      <c r="C66" s="12" t="s">
        <v>188</v>
      </c>
      <c r="D66" s="12" t="s">
        <v>5634</v>
      </c>
      <c r="E66" s="12" t="s">
        <v>4394</v>
      </c>
      <c r="F66" s="12" t="s">
        <v>4390</v>
      </c>
      <c r="G66" s="12" t="s">
        <v>512</v>
      </c>
      <c r="H66" s="12" t="s">
        <v>5635</v>
      </c>
      <c r="I66" s="12" t="s">
        <v>5636</v>
      </c>
      <c r="J66" s="12" t="s">
        <v>4390</v>
      </c>
      <c r="K66" s="12">
        <v>2021</v>
      </c>
      <c r="L66" s="12" t="str">
        <f>HYPERLINK("http://dx.doi.org/10.1016/j.jormas.2020.07.007","http://dx.doi.org/10.1016/j.jormas.2020.07.007")</f>
        <v>http://dx.doi.org/10.1016/j.jormas.2020.07.007</v>
      </c>
    </row>
    <row r="67" spans="1:12" x14ac:dyDescent="0.2">
      <c r="A67" s="12" t="s">
        <v>4975</v>
      </c>
      <c r="B67" s="12" t="s">
        <v>6593</v>
      </c>
      <c r="C67" s="12" t="s">
        <v>186</v>
      </c>
      <c r="D67" s="12" t="s">
        <v>4976</v>
      </c>
      <c r="E67" s="12" t="s">
        <v>4394</v>
      </c>
      <c r="F67" s="12" t="s">
        <v>4390</v>
      </c>
      <c r="G67" s="12" t="s">
        <v>4977</v>
      </c>
      <c r="H67" s="12" t="s">
        <v>4978</v>
      </c>
      <c r="I67" s="12" t="s">
        <v>4979</v>
      </c>
      <c r="J67" s="12" t="s">
        <v>4390</v>
      </c>
      <c r="K67" s="12">
        <v>2021</v>
      </c>
      <c r="L67" s="12" t="str">
        <f>HYPERLINK("http://dx.doi.org/10.34172/jlms.2021.22","http://dx.doi.org/10.34172/jlms.2021.22")</f>
        <v>http://dx.doi.org/10.34172/jlms.2021.22</v>
      </c>
    </row>
    <row r="68" spans="1:12" x14ac:dyDescent="0.2">
      <c r="A68" s="12" t="s">
        <v>6034</v>
      </c>
      <c r="B68" s="12" t="s">
        <v>6593</v>
      </c>
      <c r="C68" s="12" t="s">
        <v>309</v>
      </c>
      <c r="D68" s="12" t="s">
        <v>5137</v>
      </c>
      <c r="E68" s="12" t="s">
        <v>4394</v>
      </c>
      <c r="F68" s="12" t="s">
        <v>4390</v>
      </c>
      <c r="G68" s="12" t="s">
        <v>418</v>
      </c>
      <c r="H68" s="12" t="s">
        <v>5138</v>
      </c>
      <c r="I68" s="12" t="s">
        <v>5139</v>
      </c>
      <c r="J68" s="12" t="s">
        <v>4390</v>
      </c>
      <c r="K68" s="12">
        <v>2019</v>
      </c>
      <c r="L68" s="12" t="str">
        <f>HYPERLINK("http://dx.doi.org/10.4103/jips.jips_103_19","http://dx.doi.org/10.4103/jips.jips_103_19")</f>
        <v>http://dx.doi.org/10.4103/jips.jips_103_19</v>
      </c>
    </row>
    <row r="69" spans="1:12" x14ac:dyDescent="0.2">
      <c r="A69" s="12" t="s">
        <v>5167</v>
      </c>
      <c r="B69" s="12" t="s">
        <v>6593</v>
      </c>
      <c r="C69" s="12" t="s">
        <v>359</v>
      </c>
      <c r="D69" s="12" t="s">
        <v>5137</v>
      </c>
      <c r="E69" s="12" t="s">
        <v>4394</v>
      </c>
      <c r="F69" s="12" t="s">
        <v>4390</v>
      </c>
      <c r="G69" s="12" t="s">
        <v>418</v>
      </c>
      <c r="H69" s="12" t="s">
        <v>5138</v>
      </c>
      <c r="I69" s="12" t="s">
        <v>5139</v>
      </c>
      <c r="J69" s="12" t="s">
        <v>4390</v>
      </c>
      <c r="K69" s="12">
        <v>2018</v>
      </c>
      <c r="L69" s="12" t="str">
        <f>HYPERLINK("http://dx.doi.org/10.4103/jips.jips_306_17","http://dx.doi.org/10.4103/jips.jips_306_17")</f>
        <v>http://dx.doi.org/10.4103/jips.jips_306_17</v>
      </c>
    </row>
    <row r="70" spans="1:12" x14ac:dyDescent="0.2">
      <c r="A70" s="12" t="s">
        <v>4600</v>
      </c>
      <c r="B70" s="12" t="s">
        <v>6593</v>
      </c>
      <c r="C70" s="12" t="s">
        <v>4601</v>
      </c>
      <c r="D70" s="12" t="s">
        <v>4602</v>
      </c>
      <c r="E70" s="12" t="s">
        <v>4433</v>
      </c>
      <c r="F70" s="12" t="s">
        <v>4390</v>
      </c>
      <c r="G70" s="12" t="s">
        <v>4603</v>
      </c>
      <c r="H70" s="12" t="s">
        <v>4604</v>
      </c>
      <c r="I70" s="12" t="s">
        <v>4390</v>
      </c>
      <c r="J70" s="12" t="s">
        <v>4390</v>
      </c>
      <c r="K70" s="12">
        <v>2017</v>
      </c>
      <c r="L70" s="12" t="s">
        <v>4390</v>
      </c>
    </row>
    <row r="71" spans="1:12" x14ac:dyDescent="0.2">
      <c r="A71" s="12" t="s">
        <v>5540</v>
      </c>
      <c r="B71" s="12" t="s">
        <v>6593</v>
      </c>
      <c r="C71" s="12" t="s">
        <v>264</v>
      </c>
      <c r="D71" s="12" t="s">
        <v>5137</v>
      </c>
      <c r="E71" s="12" t="s">
        <v>4394</v>
      </c>
      <c r="F71" s="12" t="s">
        <v>4390</v>
      </c>
      <c r="G71" s="12" t="s">
        <v>418</v>
      </c>
      <c r="H71" s="12" t="s">
        <v>5138</v>
      </c>
      <c r="I71" s="12" t="s">
        <v>5139</v>
      </c>
      <c r="J71" s="12" t="s">
        <v>4390</v>
      </c>
      <c r="K71" s="12">
        <v>2020</v>
      </c>
      <c r="L71" s="12" t="str">
        <f>HYPERLINK("http://dx.doi.org/10.4103/jips.jips_70_20","http://dx.doi.org/10.4103/jips.jips_70_20")</f>
        <v>http://dx.doi.org/10.4103/jips.jips_70_20</v>
      </c>
    </row>
    <row r="72" spans="1:12" x14ac:dyDescent="0.2">
      <c r="A72" s="12" t="s">
        <v>5925</v>
      </c>
      <c r="B72" s="12" t="s">
        <v>6593</v>
      </c>
      <c r="C72" s="12" t="s">
        <v>5926</v>
      </c>
      <c r="D72" s="12" t="s">
        <v>4637</v>
      </c>
      <c r="E72" s="12" t="s">
        <v>4653</v>
      </c>
      <c r="F72" s="12" t="s">
        <v>4390</v>
      </c>
      <c r="G72" s="12" t="s">
        <v>4638</v>
      </c>
      <c r="H72" s="12" t="s">
        <v>4639</v>
      </c>
      <c r="I72" s="12" t="s">
        <v>4640</v>
      </c>
      <c r="J72" s="12" t="s">
        <v>4390</v>
      </c>
      <c r="K72" s="12">
        <v>2021</v>
      </c>
      <c r="L72" s="12" t="str">
        <f>HYPERLINK("http://dx.doi.org/10.14260/jemds/2021/360","http://dx.doi.org/10.14260/jemds/2021/360")</f>
        <v>http://dx.doi.org/10.14260/jemds/2021/360</v>
      </c>
    </row>
    <row r="73" spans="1:12" x14ac:dyDescent="0.2">
      <c r="A73" s="12" t="s">
        <v>6091</v>
      </c>
      <c r="B73" s="12" t="s">
        <v>6593</v>
      </c>
      <c r="C73" s="12" t="s">
        <v>6092</v>
      </c>
      <c r="D73" s="12" t="s">
        <v>4766</v>
      </c>
      <c r="E73" s="12" t="s">
        <v>4394</v>
      </c>
      <c r="F73" s="12" t="s">
        <v>4390</v>
      </c>
      <c r="G73" s="12" t="s">
        <v>4440</v>
      </c>
      <c r="H73" s="12" t="s">
        <v>4767</v>
      </c>
      <c r="I73" s="12" t="s">
        <v>4390</v>
      </c>
      <c r="J73" s="12" t="s">
        <v>4390</v>
      </c>
      <c r="K73" s="12">
        <v>2021</v>
      </c>
      <c r="L73" s="12" t="str">
        <f>HYPERLINK("http://dx.doi.org/10.9734/JPRI/2021/v33i41B32350","http://dx.doi.org/10.9734/JPRI/2021/v33i41B32350")</f>
        <v>http://dx.doi.org/10.9734/JPRI/2021/v33i41B32350</v>
      </c>
    </row>
    <row r="74" spans="1:12" x14ac:dyDescent="0.2">
      <c r="A74" s="12" t="s">
        <v>5064</v>
      </c>
      <c r="B74" s="12" t="s">
        <v>6593</v>
      </c>
      <c r="C74" s="12" t="s">
        <v>3739</v>
      </c>
      <c r="D74" s="12" t="s">
        <v>5065</v>
      </c>
      <c r="E74" s="12" t="s">
        <v>4394</v>
      </c>
      <c r="F74" s="12" t="s">
        <v>4390</v>
      </c>
      <c r="G74" s="12" t="s">
        <v>418</v>
      </c>
      <c r="H74" s="12" t="s">
        <v>5066</v>
      </c>
      <c r="I74" s="12" t="s">
        <v>5067</v>
      </c>
      <c r="J74" s="12" t="s">
        <v>4390</v>
      </c>
      <c r="K74" s="12">
        <v>2019</v>
      </c>
      <c r="L74" s="12" t="str">
        <f>HYPERLINK("http://dx.doi.org/10.4103/jiaomr.jiaomr_148_19","http://dx.doi.org/10.4103/jiaomr.jiaomr_148_19")</f>
        <v>http://dx.doi.org/10.4103/jiaomr.jiaomr_148_19</v>
      </c>
    </row>
    <row r="75" spans="1:12" x14ac:dyDescent="0.2">
      <c r="A75" s="12" t="s">
        <v>5449</v>
      </c>
      <c r="B75" s="12" t="s">
        <v>6593</v>
      </c>
      <c r="C75" s="12" t="s">
        <v>33</v>
      </c>
      <c r="D75" s="12" t="s">
        <v>5450</v>
      </c>
      <c r="E75" s="12" t="s">
        <v>4394</v>
      </c>
      <c r="F75" s="12" t="s">
        <v>4390</v>
      </c>
      <c r="G75" s="12" t="s">
        <v>4559</v>
      </c>
      <c r="H75" s="12" t="s">
        <v>5451</v>
      </c>
      <c r="I75" s="12" t="s">
        <v>5452</v>
      </c>
      <c r="J75" s="12" t="s">
        <v>4390</v>
      </c>
      <c r="K75" s="12">
        <v>2022</v>
      </c>
      <c r="L75" s="12" t="str">
        <f>HYPERLINK("http://dx.doi.org/10.1155/2022/2557127","http://dx.doi.org/10.1155/2022/2557127")</f>
        <v>http://dx.doi.org/10.1155/2022/2557127</v>
      </c>
    </row>
    <row r="76" spans="1:12" x14ac:dyDescent="0.2">
      <c r="A76" s="12" t="s">
        <v>5136</v>
      </c>
      <c r="B76" s="12" t="s">
        <v>6593</v>
      </c>
      <c r="C76" s="12" t="s">
        <v>358</v>
      </c>
      <c r="D76" s="12" t="s">
        <v>5137</v>
      </c>
      <c r="E76" s="12" t="s">
        <v>4394</v>
      </c>
      <c r="F76" s="12" t="s">
        <v>4390</v>
      </c>
      <c r="G76" s="12" t="s">
        <v>418</v>
      </c>
      <c r="H76" s="12" t="s">
        <v>5138</v>
      </c>
      <c r="I76" s="12" t="s">
        <v>5139</v>
      </c>
      <c r="J76" s="12" t="s">
        <v>4390</v>
      </c>
      <c r="K76" s="12">
        <v>2018</v>
      </c>
      <c r="L76" s="12" t="str">
        <f>HYPERLINK("http://dx.doi.org/10.4103/jips.jips_335_17","http://dx.doi.org/10.4103/jips.jips_335_17")</f>
        <v>http://dx.doi.org/10.4103/jips.jips_335_17</v>
      </c>
    </row>
    <row r="77" spans="1:12" x14ac:dyDescent="0.2">
      <c r="A77" s="12" t="s">
        <v>5127</v>
      </c>
      <c r="B77" s="12" t="s">
        <v>6593</v>
      </c>
      <c r="C77" s="12" t="s">
        <v>5128</v>
      </c>
      <c r="D77" s="12" t="s">
        <v>4637</v>
      </c>
      <c r="E77" s="12" t="s">
        <v>4394</v>
      </c>
      <c r="F77" s="12" t="s">
        <v>4390</v>
      </c>
      <c r="G77" s="12" t="s">
        <v>4638</v>
      </c>
      <c r="H77" s="12" t="s">
        <v>4639</v>
      </c>
      <c r="I77" s="12" t="s">
        <v>4640</v>
      </c>
      <c r="J77" s="12" t="s">
        <v>4390</v>
      </c>
      <c r="K77" s="12">
        <v>2021</v>
      </c>
      <c r="L77" s="12" t="str">
        <f>HYPERLINK("http://dx.doi.org/10.14260/jemds/2021/98","http://dx.doi.org/10.14260/jemds/2021/98")</f>
        <v>http://dx.doi.org/10.14260/jemds/2021/98</v>
      </c>
    </row>
    <row r="78" spans="1:12" x14ac:dyDescent="0.2">
      <c r="A78" s="12" t="s">
        <v>6182</v>
      </c>
      <c r="B78" s="12" t="s">
        <v>6593</v>
      </c>
      <c r="C78" s="12" t="s">
        <v>6183</v>
      </c>
      <c r="D78" s="12" t="s">
        <v>4469</v>
      </c>
      <c r="E78" s="12" t="s">
        <v>4394</v>
      </c>
      <c r="F78" s="12" t="s">
        <v>4390</v>
      </c>
      <c r="G78" s="12" t="s">
        <v>4470</v>
      </c>
      <c r="H78" s="12" t="s">
        <v>4471</v>
      </c>
      <c r="I78" s="12" t="s">
        <v>4472</v>
      </c>
      <c r="J78" s="12" t="s">
        <v>4390</v>
      </c>
      <c r="K78" s="12">
        <v>2021</v>
      </c>
      <c r="L78" s="12" t="str">
        <f>HYPERLINK("http://dx.doi.org/10.7860/JCDR/2021/50298.15337","http://dx.doi.org/10.7860/JCDR/2021/50298.15337")</f>
        <v>http://dx.doi.org/10.7860/JCDR/2021/50298.15337</v>
      </c>
    </row>
    <row r="79" spans="1:12" x14ac:dyDescent="0.2">
      <c r="A79" s="12" t="s">
        <v>6242</v>
      </c>
      <c r="B79" s="12" t="s">
        <v>6593</v>
      </c>
      <c r="C79" s="12" t="s">
        <v>249</v>
      </c>
      <c r="D79" s="12" t="s">
        <v>6243</v>
      </c>
      <c r="E79" s="12" t="s">
        <v>4394</v>
      </c>
      <c r="F79" s="12" t="s">
        <v>4390</v>
      </c>
      <c r="G79" s="12" t="s">
        <v>4809</v>
      </c>
      <c r="H79" s="12" t="s">
        <v>6244</v>
      </c>
      <c r="I79" s="12" t="s">
        <v>6245</v>
      </c>
      <c r="J79" s="12" t="s">
        <v>4390</v>
      </c>
      <c r="K79" s="12">
        <v>2020</v>
      </c>
      <c r="L79" s="12" t="str">
        <f>HYPERLINK("http://dx.doi.org/10.1080/00016357.2019.1700302","http://dx.doi.org/10.1080/00016357.2019.1700302")</f>
        <v>http://dx.doi.org/10.1080/00016357.2019.1700302</v>
      </c>
    </row>
    <row r="80" spans="1:12" x14ac:dyDescent="0.2">
      <c r="A80" s="12" t="s">
        <v>5311</v>
      </c>
      <c r="B80" s="12" t="s">
        <v>6593</v>
      </c>
      <c r="C80" s="12" t="s">
        <v>5312</v>
      </c>
      <c r="D80" s="12" t="s">
        <v>4637</v>
      </c>
      <c r="E80" s="12" t="s">
        <v>4394</v>
      </c>
      <c r="F80" s="12" t="s">
        <v>4390</v>
      </c>
      <c r="G80" s="12" t="s">
        <v>4638</v>
      </c>
      <c r="H80" s="12" t="s">
        <v>4639</v>
      </c>
      <c r="I80" s="12" t="s">
        <v>4640</v>
      </c>
      <c r="J80" s="12" t="s">
        <v>4390</v>
      </c>
      <c r="K80" s="12">
        <v>2021</v>
      </c>
      <c r="L80" s="12" t="str">
        <f>HYPERLINK("http://dx.doi.org/10.14260/jemds/2021/10","http://dx.doi.org/10.14260/jemds/2021/10")</f>
        <v>http://dx.doi.org/10.14260/jemds/2021/10</v>
      </c>
    </row>
    <row r="81" spans="1:12" x14ac:dyDescent="0.2">
      <c r="A81" s="12" t="s">
        <v>6421</v>
      </c>
      <c r="B81" s="12" t="s">
        <v>6593</v>
      </c>
      <c r="C81" s="12" t="s">
        <v>193</v>
      </c>
      <c r="D81" s="12" t="s">
        <v>6422</v>
      </c>
      <c r="E81" s="12" t="s">
        <v>4394</v>
      </c>
      <c r="F81" s="12" t="s">
        <v>4390</v>
      </c>
      <c r="G81" s="12" t="s">
        <v>5172</v>
      </c>
      <c r="H81" s="12" t="s">
        <v>6423</v>
      </c>
      <c r="I81" s="12" t="s">
        <v>4390</v>
      </c>
      <c r="J81" s="12" t="s">
        <v>4390</v>
      </c>
      <c r="K81" s="12">
        <v>2021</v>
      </c>
      <c r="L81" s="12" t="str">
        <f>HYPERLINK("http://dx.doi.org/10.3389/fchem.2021.642026","http://dx.doi.org/10.3389/fchem.2021.642026")</f>
        <v>http://dx.doi.org/10.3389/fchem.2021.642026</v>
      </c>
    </row>
    <row r="82" spans="1:12" x14ac:dyDescent="0.2">
      <c r="A82" s="12" t="s">
        <v>4926</v>
      </c>
      <c r="B82" s="12" t="s">
        <v>6593</v>
      </c>
      <c r="C82" s="12" t="s">
        <v>4980</v>
      </c>
      <c r="D82" s="12" t="s">
        <v>4422</v>
      </c>
      <c r="E82" s="12" t="s">
        <v>4653</v>
      </c>
      <c r="F82" s="12" t="s">
        <v>4390</v>
      </c>
      <c r="G82" s="12" t="s">
        <v>4423</v>
      </c>
      <c r="H82" s="12" t="s">
        <v>4424</v>
      </c>
      <c r="I82" s="12" t="s">
        <v>4390</v>
      </c>
      <c r="J82" s="12" t="s">
        <v>4390</v>
      </c>
      <c r="K82" s="12">
        <v>2021</v>
      </c>
      <c r="L82" s="12" t="str">
        <f>HYPERLINK("http://dx.doi.org/10.5530/ijper.55.1s.66","http://dx.doi.org/10.5530/ijper.55.1s.66")</f>
        <v>http://dx.doi.org/10.5530/ijper.55.1s.66</v>
      </c>
    </row>
    <row r="83" spans="1:12" x14ac:dyDescent="0.2">
      <c r="A83" s="12" t="s">
        <v>4951</v>
      </c>
      <c r="B83" s="12" t="s">
        <v>6593</v>
      </c>
      <c r="C83" s="12" t="s">
        <v>3780</v>
      </c>
      <c r="D83" s="12" t="s">
        <v>4941</v>
      </c>
      <c r="E83" s="12" t="s">
        <v>4394</v>
      </c>
      <c r="F83" s="12" t="s">
        <v>4390</v>
      </c>
      <c r="G83" s="12" t="s">
        <v>418</v>
      </c>
      <c r="H83" s="12" t="s">
        <v>4942</v>
      </c>
      <c r="I83" s="12" t="s">
        <v>4943</v>
      </c>
      <c r="J83" s="12" t="s">
        <v>4390</v>
      </c>
      <c r="K83" s="12">
        <v>2019</v>
      </c>
      <c r="L83" s="12" t="str">
        <f>HYPERLINK("http://dx.doi.org/10.4103/jioh.jioh_50_19","http://dx.doi.org/10.4103/jioh.jioh_50_19")</f>
        <v>http://dx.doi.org/10.4103/jioh.jioh_50_19</v>
      </c>
    </row>
    <row r="84" spans="1:12" x14ac:dyDescent="0.2">
      <c r="A84" s="12" t="s">
        <v>4645</v>
      </c>
      <c r="B84" s="12" t="s">
        <v>6593</v>
      </c>
      <c r="C84" s="12" t="s">
        <v>4646</v>
      </c>
      <c r="D84" s="12" t="s">
        <v>4469</v>
      </c>
      <c r="E84" s="12" t="s">
        <v>4394</v>
      </c>
      <c r="F84" s="12" t="s">
        <v>4390</v>
      </c>
      <c r="G84" s="12" t="s">
        <v>4470</v>
      </c>
      <c r="H84" s="12" t="s">
        <v>4471</v>
      </c>
      <c r="I84" s="12" t="s">
        <v>4472</v>
      </c>
      <c r="J84" s="12" t="s">
        <v>4390</v>
      </c>
      <c r="K84" s="12">
        <v>2019</v>
      </c>
      <c r="L84" s="12" t="str">
        <f>HYPERLINK("http://dx.doi.org/10.7860/JCDR/2019/41661.12964","http://dx.doi.org/10.7860/JCDR/2019/41661.12964")</f>
        <v>http://dx.doi.org/10.7860/JCDR/2019/41661.12964</v>
      </c>
    </row>
    <row r="85" spans="1:12" x14ac:dyDescent="0.2">
      <c r="A85" s="12" t="s">
        <v>4926</v>
      </c>
      <c r="B85" s="12" t="s">
        <v>6593</v>
      </c>
      <c r="C85" s="12" t="s">
        <v>303</v>
      </c>
      <c r="D85" s="12" t="s">
        <v>4507</v>
      </c>
      <c r="E85" s="12" t="s">
        <v>4394</v>
      </c>
      <c r="F85" s="12" t="s">
        <v>4390</v>
      </c>
      <c r="G85" s="12" t="s">
        <v>4508</v>
      </c>
      <c r="H85" s="12" t="s">
        <v>4509</v>
      </c>
      <c r="I85" s="12" t="s">
        <v>4510</v>
      </c>
      <c r="J85" s="12" t="s">
        <v>4390</v>
      </c>
      <c r="K85" s="12">
        <v>2019</v>
      </c>
      <c r="L85" s="12" t="str">
        <f>HYPERLINK("http://dx.doi.org/10.1007/s12070-017-1179-1","http://dx.doi.org/10.1007/s12070-017-1179-1")</f>
        <v>http://dx.doi.org/10.1007/s12070-017-1179-1</v>
      </c>
    </row>
    <row r="86" spans="1:12" x14ac:dyDescent="0.2">
      <c r="A86" s="12" t="s">
        <v>6509</v>
      </c>
      <c r="B86" s="12" t="s">
        <v>6593</v>
      </c>
      <c r="C86" s="12" t="s">
        <v>127</v>
      </c>
      <c r="D86" s="12" t="s">
        <v>128</v>
      </c>
      <c r="E86" s="12" t="s">
        <v>4394</v>
      </c>
      <c r="F86" s="12" t="s">
        <v>4390</v>
      </c>
      <c r="G86" s="12" t="s">
        <v>4724</v>
      </c>
      <c r="H86" s="12" t="s">
        <v>4390</v>
      </c>
      <c r="I86" s="12" t="s">
        <v>6510</v>
      </c>
      <c r="J86" s="12" t="s">
        <v>4390</v>
      </c>
      <c r="K86" s="12">
        <v>2022</v>
      </c>
      <c r="L86" s="12" t="str">
        <f>HYPERLINK("http://dx.doi.org/10.3390/s22239448","http://dx.doi.org/10.3390/s22239448")</f>
        <v>http://dx.doi.org/10.3390/s22239448</v>
      </c>
    </row>
    <row r="87" spans="1:12" x14ac:dyDescent="0.2">
      <c r="A87" s="12" t="s">
        <v>4605</v>
      </c>
      <c r="B87" s="12" t="s">
        <v>6593</v>
      </c>
      <c r="C87" s="12" t="s">
        <v>250</v>
      </c>
      <c r="D87" s="12" t="s">
        <v>4606</v>
      </c>
      <c r="E87" s="12" t="s">
        <v>4394</v>
      </c>
      <c r="F87" s="12" t="s">
        <v>4390</v>
      </c>
      <c r="G87" s="12" t="s">
        <v>418</v>
      </c>
      <c r="H87" s="12" t="s">
        <v>4607</v>
      </c>
      <c r="I87" s="12" t="s">
        <v>4608</v>
      </c>
      <c r="J87" s="12" t="s">
        <v>4390</v>
      </c>
      <c r="K87" s="12">
        <v>2020</v>
      </c>
      <c r="L87" s="12" t="str">
        <f>HYPERLINK("http://dx.doi.org/10.4103/npmj.npmj_184_20","http://dx.doi.org/10.4103/npmj.npmj_184_20")</f>
        <v>http://dx.doi.org/10.4103/npmj.npmj_184_20</v>
      </c>
    </row>
    <row r="88" spans="1:12" x14ac:dyDescent="0.2">
      <c r="A88" s="12" t="s">
        <v>6503</v>
      </c>
      <c r="B88" s="12" t="s">
        <v>6593</v>
      </c>
      <c r="C88" s="12" t="s">
        <v>6</v>
      </c>
      <c r="D88" s="12" t="s">
        <v>278</v>
      </c>
      <c r="E88" s="12" t="s">
        <v>4394</v>
      </c>
      <c r="F88" s="12" t="s">
        <v>4390</v>
      </c>
      <c r="G88" s="12" t="s">
        <v>418</v>
      </c>
      <c r="H88" s="12" t="s">
        <v>1</v>
      </c>
      <c r="I88" s="12" t="s">
        <v>5463</v>
      </c>
      <c r="J88" s="12" t="s">
        <v>4390</v>
      </c>
      <c r="K88" s="12">
        <v>2020</v>
      </c>
      <c r="L88" s="12" t="str">
        <f>HYPERLINK("http://dx.doi.org/10.4103/jfmpc.jfmpc_137_20","http://dx.doi.org/10.4103/jfmpc.jfmpc_137_20")</f>
        <v>http://dx.doi.org/10.4103/jfmpc.jfmpc_137_20</v>
      </c>
    </row>
    <row r="89" spans="1:12" x14ac:dyDescent="0.2">
      <c r="A89" s="12" t="s">
        <v>5940</v>
      </c>
      <c r="B89" s="12" t="s">
        <v>6593</v>
      </c>
      <c r="C89" s="12" t="s">
        <v>147</v>
      </c>
      <c r="D89" s="12" t="s">
        <v>334</v>
      </c>
      <c r="E89" s="12" t="s">
        <v>4394</v>
      </c>
      <c r="F89" s="12" t="s">
        <v>4390</v>
      </c>
      <c r="G89" s="12" t="s">
        <v>418</v>
      </c>
      <c r="H89" s="12" t="s">
        <v>5117</v>
      </c>
      <c r="I89" s="12" t="s">
        <v>4390</v>
      </c>
      <c r="J89" s="12" t="s">
        <v>4390</v>
      </c>
      <c r="K89" s="12">
        <v>2021</v>
      </c>
      <c r="L89" s="12" t="str">
        <f>HYPERLINK("http://dx.doi.org/10.4103/jpbs.JPBS_795_20","http://dx.doi.org/10.4103/jpbs.JPBS_795_20")</f>
        <v>http://dx.doi.org/10.4103/jpbs.JPBS_795_20</v>
      </c>
    </row>
    <row r="90" spans="1:12" x14ac:dyDescent="0.2">
      <c r="A90" s="12" t="s">
        <v>5850</v>
      </c>
      <c r="B90" s="12" t="s">
        <v>6593</v>
      </c>
      <c r="C90" s="12" t="s">
        <v>391</v>
      </c>
      <c r="D90" s="12" t="s">
        <v>392</v>
      </c>
      <c r="E90" s="12" t="s">
        <v>4394</v>
      </c>
      <c r="F90" s="12" t="s">
        <v>4390</v>
      </c>
      <c r="G90" s="12" t="s">
        <v>5851</v>
      </c>
      <c r="H90" s="12" t="s">
        <v>5852</v>
      </c>
      <c r="I90" s="12" t="s">
        <v>5853</v>
      </c>
      <c r="J90" s="12" t="s">
        <v>4390</v>
      </c>
      <c r="K90" s="12">
        <v>2017</v>
      </c>
      <c r="L90" s="12" t="str">
        <f>HYPERLINK("http://dx.doi.org/10.11607/ofph.1642","http://dx.doi.org/10.11607/ofph.1642")</f>
        <v>http://dx.doi.org/10.11607/ofph.1642</v>
      </c>
    </row>
    <row r="91" spans="1:12" x14ac:dyDescent="0.2">
      <c r="A91" s="12" t="s">
        <v>6205</v>
      </c>
      <c r="B91" s="12" t="s">
        <v>6593</v>
      </c>
      <c r="C91" s="12" t="s">
        <v>6206</v>
      </c>
      <c r="D91" s="12" t="s">
        <v>4580</v>
      </c>
      <c r="E91" s="12" t="s">
        <v>4394</v>
      </c>
      <c r="F91" s="12" t="s">
        <v>4390</v>
      </c>
      <c r="G91" s="12" t="s">
        <v>4581</v>
      </c>
      <c r="H91" s="12" t="s">
        <v>4582</v>
      </c>
      <c r="I91" s="12" t="s">
        <v>4390</v>
      </c>
      <c r="J91" s="12" t="s">
        <v>4390</v>
      </c>
      <c r="K91" s="12">
        <v>2022</v>
      </c>
      <c r="L91" s="12" t="str">
        <f>HYPERLINK("http://dx.doi.org/10.9756/INTJECSE/V14I6.132","http://dx.doi.org/10.9756/INTJECSE/V14I6.132")</f>
        <v>http://dx.doi.org/10.9756/INTJECSE/V14I6.132</v>
      </c>
    </row>
    <row r="92" spans="1:12" x14ac:dyDescent="0.2">
      <c r="A92" s="12" t="s">
        <v>4673</v>
      </c>
      <c r="B92" s="12" t="s">
        <v>6593</v>
      </c>
      <c r="C92" s="12" t="s">
        <v>4674</v>
      </c>
      <c r="D92" s="12" t="s">
        <v>4675</v>
      </c>
      <c r="E92" s="12" t="s">
        <v>4394</v>
      </c>
      <c r="F92" s="12" t="s">
        <v>4390</v>
      </c>
      <c r="G92" s="12" t="s">
        <v>4676</v>
      </c>
      <c r="H92" s="12" t="s">
        <v>4677</v>
      </c>
      <c r="I92" s="12" t="s">
        <v>4390</v>
      </c>
      <c r="J92" s="12" t="s">
        <v>4390</v>
      </c>
      <c r="K92" s="12">
        <v>2019</v>
      </c>
      <c r="L92" s="12" t="s">
        <v>4390</v>
      </c>
    </row>
    <row r="93" spans="1:12" x14ac:dyDescent="0.2">
      <c r="A93" s="12" t="s">
        <v>6045</v>
      </c>
      <c r="B93" s="12" t="s">
        <v>6593</v>
      </c>
      <c r="C93" s="12" t="s">
        <v>311</v>
      </c>
      <c r="D93" s="12" t="s">
        <v>5137</v>
      </c>
      <c r="E93" s="12" t="s">
        <v>4394</v>
      </c>
      <c r="F93" s="12" t="s">
        <v>4390</v>
      </c>
      <c r="G93" s="12" t="s">
        <v>418</v>
      </c>
      <c r="H93" s="12" t="s">
        <v>5138</v>
      </c>
      <c r="I93" s="12" t="s">
        <v>5139</v>
      </c>
      <c r="J93" s="12" t="s">
        <v>4390</v>
      </c>
      <c r="K93" s="12">
        <v>2019</v>
      </c>
      <c r="L93" s="12" t="str">
        <f>HYPERLINK("http://dx.doi.org/10.4103/jips.jips_120_19","http://dx.doi.org/10.4103/jips.jips_120_19")</f>
        <v>http://dx.doi.org/10.4103/jips.jips_120_19</v>
      </c>
    </row>
    <row r="94" spans="1:12" x14ac:dyDescent="0.2">
      <c r="A94" s="12" t="s">
        <v>4829</v>
      </c>
      <c r="B94" s="12" t="s">
        <v>6593</v>
      </c>
      <c r="C94" s="12" t="s">
        <v>4830</v>
      </c>
      <c r="D94" s="12" t="s">
        <v>4469</v>
      </c>
      <c r="E94" s="12" t="s">
        <v>4394</v>
      </c>
      <c r="F94" s="12" t="s">
        <v>4390</v>
      </c>
      <c r="G94" s="12" t="s">
        <v>4470</v>
      </c>
      <c r="H94" s="12" t="s">
        <v>4471</v>
      </c>
      <c r="I94" s="12" t="s">
        <v>4472</v>
      </c>
      <c r="J94" s="12" t="s">
        <v>4390</v>
      </c>
      <c r="K94" s="12">
        <v>2021</v>
      </c>
      <c r="L94" s="12" t="str">
        <f>HYPERLINK("http://dx.doi.org/10.7860/JCDR/2021/48519.15270","http://dx.doi.org/10.7860/JCDR/2021/48519.15270")</f>
        <v>http://dx.doi.org/10.7860/JCDR/2021/48519.15270</v>
      </c>
    </row>
    <row r="95" spans="1:12" x14ac:dyDescent="0.2">
      <c r="A95" s="12" t="s">
        <v>4504</v>
      </c>
      <c r="B95" s="12" t="s">
        <v>6593</v>
      </c>
      <c r="C95" s="12" t="s">
        <v>4505</v>
      </c>
      <c r="D95" s="12" t="s">
        <v>4469</v>
      </c>
      <c r="E95" s="12" t="s">
        <v>4394</v>
      </c>
      <c r="F95" s="12" t="s">
        <v>4390</v>
      </c>
      <c r="G95" s="12" t="s">
        <v>4470</v>
      </c>
      <c r="H95" s="12" t="s">
        <v>4471</v>
      </c>
      <c r="I95" s="12" t="s">
        <v>4472</v>
      </c>
      <c r="J95" s="12" t="s">
        <v>4390</v>
      </c>
      <c r="K95" s="12">
        <v>2020</v>
      </c>
      <c r="L95" s="12" t="str">
        <f>HYPERLINK("http://dx.doi.org/10.7860/JCDR/2020/43812.13664","http://dx.doi.org/10.7860/JCDR/2020/43812.13664")</f>
        <v>http://dx.doi.org/10.7860/JCDR/2020/43812.13664</v>
      </c>
    </row>
    <row r="96" spans="1:12" x14ac:dyDescent="0.2">
      <c r="A96" s="12" t="s">
        <v>6461</v>
      </c>
      <c r="B96" s="12" t="s">
        <v>6593</v>
      </c>
      <c r="C96" s="12" t="s">
        <v>185</v>
      </c>
      <c r="D96" s="12" t="s">
        <v>6462</v>
      </c>
      <c r="E96" s="12" t="s">
        <v>4394</v>
      </c>
      <c r="F96" s="12" t="s">
        <v>4390</v>
      </c>
      <c r="G96" s="12" t="s">
        <v>4631</v>
      </c>
      <c r="H96" s="12" t="s">
        <v>6463</v>
      </c>
      <c r="I96" s="12" t="s">
        <v>4390</v>
      </c>
      <c r="J96" s="12" t="s">
        <v>4390</v>
      </c>
      <c r="K96" s="12">
        <v>2021</v>
      </c>
      <c r="L96" s="12" t="str">
        <f>HYPERLINK("http://dx.doi.org/10.4329/wjr.v13.i2.40","http://dx.doi.org/10.4329/wjr.v13.i2.40")</f>
        <v>http://dx.doi.org/10.4329/wjr.v13.i2.40</v>
      </c>
    </row>
    <row r="97" spans="1:12" x14ac:dyDescent="0.2">
      <c r="A97" s="12" t="s">
        <v>4904</v>
      </c>
      <c r="B97" s="12" t="s">
        <v>6593</v>
      </c>
      <c r="C97" s="12" t="s">
        <v>4905</v>
      </c>
      <c r="D97" s="12" t="s">
        <v>4469</v>
      </c>
      <c r="E97" s="12" t="s">
        <v>4394</v>
      </c>
      <c r="F97" s="12" t="s">
        <v>4390</v>
      </c>
      <c r="G97" s="12" t="s">
        <v>4470</v>
      </c>
      <c r="H97" s="12" t="s">
        <v>4471</v>
      </c>
      <c r="I97" s="12" t="s">
        <v>4472</v>
      </c>
      <c r="J97" s="12" t="s">
        <v>4390</v>
      </c>
      <c r="K97" s="12">
        <v>2022</v>
      </c>
      <c r="L97" s="12" t="str">
        <f>HYPERLINK("http://dx.doi.org/10.7860/JCDR/2022/52310.16320","http://dx.doi.org/10.7860/JCDR/2022/52310.16320")</f>
        <v>http://dx.doi.org/10.7860/JCDR/2022/52310.16320</v>
      </c>
    </row>
    <row r="98" spans="1:12" x14ac:dyDescent="0.2">
      <c r="A98" s="12" t="s">
        <v>6240</v>
      </c>
      <c r="B98" s="12" t="s">
        <v>6593</v>
      </c>
      <c r="C98" s="12" t="s">
        <v>23</v>
      </c>
      <c r="D98" s="12" t="s">
        <v>5223</v>
      </c>
      <c r="E98" s="12" t="s">
        <v>4573</v>
      </c>
      <c r="F98" s="12" t="s">
        <v>4390</v>
      </c>
      <c r="G98" s="12" t="s">
        <v>4698</v>
      </c>
      <c r="H98" s="12" t="s">
        <v>5225</v>
      </c>
      <c r="I98" s="12" t="s">
        <v>5226</v>
      </c>
      <c r="J98" s="12" t="s">
        <v>4390</v>
      </c>
      <c r="K98" s="12" t="s">
        <v>4390</v>
      </c>
      <c r="L98" s="12" t="str">
        <f>HYPERLINK("http://dx.doi.org/10.1177/10556656221089159","http://dx.doi.org/10.1177/10556656221089159")</f>
        <v>http://dx.doi.org/10.1177/10556656221089159</v>
      </c>
    </row>
    <row r="99" spans="1:12" x14ac:dyDescent="0.2">
      <c r="A99" s="12" t="s">
        <v>6246</v>
      </c>
      <c r="B99" s="12" t="s">
        <v>6593</v>
      </c>
      <c r="C99" s="12" t="s">
        <v>255</v>
      </c>
      <c r="D99" s="12" t="s">
        <v>278</v>
      </c>
      <c r="E99" s="12" t="s">
        <v>4433</v>
      </c>
      <c r="F99" s="12" t="s">
        <v>4390</v>
      </c>
      <c r="G99" s="12" t="s">
        <v>418</v>
      </c>
      <c r="H99" s="12" t="s">
        <v>1</v>
      </c>
      <c r="I99" s="12" t="s">
        <v>5463</v>
      </c>
      <c r="J99" s="12" t="s">
        <v>4390</v>
      </c>
      <c r="K99" s="12">
        <v>2020</v>
      </c>
      <c r="L99" s="12" t="str">
        <f>HYPERLINK("http://dx.doi.org/10.4103/jfmpc.jfmpc_589_20","http://dx.doi.org/10.4103/jfmpc.jfmpc_589_20")</f>
        <v>http://dx.doi.org/10.4103/jfmpc.jfmpc_589_20</v>
      </c>
    </row>
    <row r="100" spans="1:12" x14ac:dyDescent="0.2">
      <c r="A100" s="12" t="s">
        <v>6176</v>
      </c>
      <c r="B100" s="12" t="s">
        <v>6593</v>
      </c>
      <c r="C100" s="12" t="s">
        <v>307</v>
      </c>
      <c r="D100" s="12" t="s">
        <v>278</v>
      </c>
      <c r="E100" s="12" t="s">
        <v>4394</v>
      </c>
      <c r="F100" s="12" t="s">
        <v>4390</v>
      </c>
      <c r="G100" s="12" t="s">
        <v>418</v>
      </c>
      <c r="H100" s="12" t="s">
        <v>1</v>
      </c>
      <c r="I100" s="12" t="s">
        <v>5463</v>
      </c>
      <c r="J100" s="12" t="s">
        <v>4390</v>
      </c>
      <c r="K100" s="12">
        <v>2019</v>
      </c>
      <c r="L100" s="12" t="str">
        <f>HYPERLINK("http://dx.doi.org/10.4103/jfmpc.jfmpc_767_19","http://dx.doi.org/10.4103/jfmpc.jfmpc_767_19")</f>
        <v>http://dx.doi.org/10.4103/jfmpc.jfmpc_767_19</v>
      </c>
    </row>
    <row r="101" spans="1:12" x14ac:dyDescent="0.2">
      <c r="A101" s="12" t="s">
        <v>5729</v>
      </c>
      <c r="B101" s="12" t="s">
        <v>6593</v>
      </c>
      <c r="C101" s="12" t="s">
        <v>356</v>
      </c>
      <c r="D101" s="12" t="s">
        <v>5730</v>
      </c>
      <c r="E101" s="12" t="s">
        <v>4394</v>
      </c>
      <c r="F101" s="12" t="s">
        <v>4390</v>
      </c>
      <c r="G101" s="12" t="s">
        <v>5731</v>
      </c>
      <c r="H101" s="12" t="s">
        <v>5732</v>
      </c>
      <c r="I101" s="12" t="s">
        <v>4390</v>
      </c>
      <c r="J101" s="12" t="s">
        <v>4390</v>
      </c>
      <c r="K101" s="12">
        <v>2018</v>
      </c>
      <c r="L101" s="12" t="str">
        <f>HYPERLINK("http://dx.doi.org/10.15171/hpp.2018.15","http://dx.doi.org/10.15171/hpp.2018.15")</f>
        <v>http://dx.doi.org/10.15171/hpp.2018.15</v>
      </c>
    </row>
    <row r="102" spans="1:12" x14ac:dyDescent="0.2">
      <c r="A102" s="12" t="s">
        <v>4776</v>
      </c>
      <c r="B102" s="12" t="s">
        <v>6593</v>
      </c>
      <c r="C102" s="12" t="s">
        <v>4777</v>
      </c>
      <c r="D102" s="12" t="s">
        <v>4778</v>
      </c>
      <c r="E102" s="12" t="s">
        <v>4394</v>
      </c>
      <c r="F102" s="12" t="s">
        <v>4390</v>
      </c>
      <c r="G102" s="12" t="s">
        <v>418</v>
      </c>
      <c r="H102" s="12" t="s">
        <v>4779</v>
      </c>
      <c r="I102" s="12" t="s">
        <v>4780</v>
      </c>
      <c r="J102" s="12" t="s">
        <v>4390</v>
      </c>
      <c r="K102" s="12">
        <v>2020</v>
      </c>
      <c r="L102" s="12" t="str">
        <f>HYPERLINK("http://dx.doi.org/10.4103/ccd.ccd_693_18","http://dx.doi.org/10.4103/ccd.ccd_693_18")</f>
        <v>http://dx.doi.org/10.4103/ccd.ccd_693_18</v>
      </c>
    </row>
    <row r="103" spans="1:12" x14ac:dyDescent="0.2">
      <c r="A103" s="12" t="s">
        <v>6303</v>
      </c>
      <c r="B103" s="12" t="s">
        <v>6593</v>
      </c>
      <c r="C103" s="12" t="s">
        <v>4010</v>
      </c>
      <c r="D103" s="12" t="s">
        <v>5065</v>
      </c>
      <c r="E103" s="12" t="s">
        <v>4394</v>
      </c>
      <c r="F103" s="12" t="s">
        <v>4390</v>
      </c>
      <c r="G103" s="12" t="s">
        <v>418</v>
      </c>
      <c r="H103" s="12" t="s">
        <v>5066</v>
      </c>
      <c r="I103" s="12" t="s">
        <v>5067</v>
      </c>
      <c r="J103" s="12" t="s">
        <v>4390</v>
      </c>
      <c r="K103" s="12">
        <v>2019</v>
      </c>
      <c r="L103" s="12" t="str">
        <f>HYPERLINK("http://dx.doi.org/10.4103/jiaomr.jiaomr_168_18","http://dx.doi.org/10.4103/jiaomr.jiaomr_168_18")</f>
        <v>http://dx.doi.org/10.4103/jiaomr.jiaomr_168_18</v>
      </c>
    </row>
    <row r="104" spans="1:12" x14ac:dyDescent="0.2">
      <c r="A104" s="12" t="s">
        <v>5647</v>
      </c>
      <c r="B104" s="12" t="s">
        <v>6593</v>
      </c>
      <c r="C104" s="12" t="s">
        <v>5648</v>
      </c>
      <c r="D104" s="12" t="s">
        <v>4580</v>
      </c>
      <c r="E104" s="12" t="s">
        <v>4394</v>
      </c>
      <c r="F104" s="12" t="s">
        <v>4390</v>
      </c>
      <c r="G104" s="12" t="s">
        <v>4581</v>
      </c>
      <c r="H104" s="12" t="s">
        <v>4582</v>
      </c>
      <c r="I104" s="12" t="s">
        <v>4390</v>
      </c>
      <c r="J104" s="12" t="s">
        <v>4390</v>
      </c>
      <c r="K104" s="12">
        <v>2022</v>
      </c>
      <c r="L104" s="12" t="str">
        <f>HYPERLINK("http://dx.doi.org/10.9756/INT-JECSE/V14I2.122","http://dx.doi.org/10.9756/INT-JECSE/V14I2.122")</f>
        <v>http://dx.doi.org/10.9756/INT-JECSE/V14I2.122</v>
      </c>
    </row>
    <row r="105" spans="1:12" x14ac:dyDescent="0.2">
      <c r="A105" s="12" t="s">
        <v>6474</v>
      </c>
      <c r="B105" s="12" t="s">
        <v>6593</v>
      </c>
      <c r="C105" s="12" t="s">
        <v>94</v>
      </c>
      <c r="D105" s="12" t="s">
        <v>334</v>
      </c>
      <c r="E105" s="12" t="s">
        <v>4394</v>
      </c>
      <c r="F105" s="12" t="s">
        <v>4390</v>
      </c>
      <c r="G105" s="12" t="s">
        <v>418</v>
      </c>
      <c r="H105" s="12" t="s">
        <v>5117</v>
      </c>
      <c r="I105" s="12" t="s">
        <v>4390</v>
      </c>
      <c r="J105" s="12" t="s">
        <v>4390</v>
      </c>
      <c r="K105" s="12">
        <v>2022</v>
      </c>
      <c r="L105" s="12" t="str">
        <f>HYPERLINK("http://dx.doi.org/10.4103/jpbs.jpbs_837_21","http://dx.doi.org/10.4103/jpbs.jpbs_837_21")</f>
        <v>http://dx.doi.org/10.4103/jpbs.jpbs_837_21</v>
      </c>
    </row>
    <row r="106" spans="1:12" x14ac:dyDescent="0.2">
      <c r="A106" s="12" t="s">
        <v>6052</v>
      </c>
      <c r="B106" s="12" t="s">
        <v>6593</v>
      </c>
      <c r="C106" s="12" t="s">
        <v>349</v>
      </c>
      <c r="D106" s="12" t="s">
        <v>6053</v>
      </c>
      <c r="E106" s="12" t="s">
        <v>4394</v>
      </c>
      <c r="F106" s="12" t="s">
        <v>4390</v>
      </c>
      <c r="G106" s="12" t="s">
        <v>4492</v>
      </c>
      <c r="H106" s="12" t="s">
        <v>6054</v>
      </c>
      <c r="I106" s="12" t="s">
        <v>6055</v>
      </c>
      <c r="J106" s="12" t="s">
        <v>4390</v>
      </c>
      <c r="K106" s="12">
        <v>2018</v>
      </c>
      <c r="L106" s="12" t="str">
        <f>HYPERLINK("http://dx.doi.org/10.1111/iej.12773","http://dx.doi.org/10.1111/iej.12773")</f>
        <v>http://dx.doi.org/10.1111/iej.12773</v>
      </c>
    </row>
    <row r="107" spans="1:12" x14ac:dyDescent="0.2">
      <c r="A107" s="12" t="s">
        <v>5628</v>
      </c>
      <c r="B107" s="12" t="s">
        <v>6593</v>
      </c>
      <c r="C107" s="12" t="s">
        <v>197</v>
      </c>
      <c r="D107" s="12" t="s">
        <v>5389</v>
      </c>
      <c r="E107" s="12" t="s">
        <v>4394</v>
      </c>
      <c r="F107" s="12" t="s">
        <v>4390</v>
      </c>
      <c r="G107" s="12" t="s">
        <v>4724</v>
      </c>
      <c r="H107" s="12" t="s">
        <v>4390</v>
      </c>
      <c r="I107" s="12" t="s">
        <v>5390</v>
      </c>
      <c r="J107" s="12" t="s">
        <v>4390</v>
      </c>
      <c r="K107" s="12">
        <v>2021</v>
      </c>
      <c r="L107" s="12" t="str">
        <f>HYPERLINK("http://dx.doi.org/10.3390/ijerph18095040","http://dx.doi.org/10.3390/ijerph18095040")</f>
        <v>http://dx.doi.org/10.3390/ijerph18095040</v>
      </c>
    </row>
    <row r="108" spans="1:12" x14ac:dyDescent="0.2">
      <c r="A108" s="12" t="s">
        <v>6056</v>
      </c>
      <c r="B108" s="12" t="s">
        <v>6593</v>
      </c>
      <c r="C108" s="12" t="s">
        <v>122</v>
      </c>
      <c r="D108" s="12" t="s">
        <v>123</v>
      </c>
      <c r="E108" s="12" t="s">
        <v>4394</v>
      </c>
      <c r="F108" s="12" t="s">
        <v>4390</v>
      </c>
      <c r="G108" s="12" t="s">
        <v>4698</v>
      </c>
      <c r="H108" s="12" t="s">
        <v>6057</v>
      </c>
      <c r="I108" s="12" t="s">
        <v>6058</v>
      </c>
      <c r="J108" s="12" t="s">
        <v>4390</v>
      </c>
      <c r="K108" s="12">
        <v>2022</v>
      </c>
      <c r="L108" s="12" t="str">
        <f>HYPERLINK("http://dx.doi.org/10.1177/13591045211061794","http://dx.doi.org/10.1177/13591045211061794")</f>
        <v>http://dx.doi.org/10.1177/13591045211061794</v>
      </c>
    </row>
    <row r="109" spans="1:12" x14ac:dyDescent="0.2">
      <c r="A109" s="12" t="s">
        <v>6566</v>
      </c>
      <c r="B109" s="12" t="s">
        <v>6593</v>
      </c>
      <c r="C109" s="12" t="s">
        <v>519</v>
      </c>
      <c r="D109" s="12" t="s">
        <v>423</v>
      </c>
      <c r="E109" s="12" t="s">
        <v>4401</v>
      </c>
      <c r="F109" s="12" t="s">
        <v>520</v>
      </c>
      <c r="G109" s="12" t="s">
        <v>512</v>
      </c>
      <c r="H109" s="12" t="s">
        <v>421</v>
      </c>
      <c r="I109" s="12" t="s">
        <v>4390</v>
      </c>
      <c r="J109" s="12" t="s">
        <v>4390</v>
      </c>
      <c r="K109" s="12">
        <v>2020</v>
      </c>
      <c r="L109" s="12" t="str">
        <f>HYPERLINK("http://dx.doi.org/10.1016/j.matpr.2020.04.831","http://dx.doi.org/10.1016/j.matpr.2020.04.831")</f>
        <v>http://dx.doi.org/10.1016/j.matpr.2020.04.831</v>
      </c>
    </row>
    <row r="110" spans="1:12" x14ac:dyDescent="0.2">
      <c r="A110" s="12" t="s">
        <v>4511</v>
      </c>
      <c r="B110" s="12" t="s">
        <v>6593</v>
      </c>
      <c r="C110" s="12" t="s">
        <v>4512</v>
      </c>
      <c r="D110" s="12" t="s">
        <v>4469</v>
      </c>
      <c r="E110" s="12" t="s">
        <v>4394</v>
      </c>
      <c r="F110" s="12" t="s">
        <v>4390</v>
      </c>
      <c r="G110" s="12" t="s">
        <v>4470</v>
      </c>
      <c r="H110" s="12" t="s">
        <v>4471</v>
      </c>
      <c r="I110" s="12" t="s">
        <v>4472</v>
      </c>
      <c r="J110" s="12" t="s">
        <v>4390</v>
      </c>
      <c r="K110" s="12">
        <v>2021</v>
      </c>
      <c r="L110" s="12" t="str">
        <f>HYPERLINK("http://dx.doi.org/10.7860/JCDR/2021/45619.14616","http://dx.doi.org/10.7860/JCDR/2021/45619.14616")</f>
        <v>http://dx.doi.org/10.7860/JCDR/2021/45619.14616</v>
      </c>
    </row>
    <row r="111" spans="1:12" x14ac:dyDescent="0.2">
      <c r="A111" s="12" t="s">
        <v>6497</v>
      </c>
      <c r="B111" s="12" t="s">
        <v>6593</v>
      </c>
      <c r="C111" s="12" t="s">
        <v>498</v>
      </c>
      <c r="D111" s="12" t="s">
        <v>423</v>
      </c>
      <c r="E111" s="12" t="s">
        <v>4401</v>
      </c>
      <c r="F111" s="12" t="s">
        <v>499</v>
      </c>
      <c r="G111" s="12" t="s">
        <v>512</v>
      </c>
      <c r="H111" s="12" t="s">
        <v>421</v>
      </c>
      <c r="I111" s="12" t="s">
        <v>4390</v>
      </c>
      <c r="J111" s="12" t="s">
        <v>4390</v>
      </c>
      <c r="K111" s="12">
        <v>2021</v>
      </c>
      <c r="L111" s="12" t="str">
        <f>HYPERLINK("http://dx.doi.org/10.1016/j.matpr.2021.01.008","http://dx.doi.org/10.1016/j.matpr.2021.01.008")</f>
        <v>http://dx.doi.org/10.1016/j.matpr.2021.01.008</v>
      </c>
    </row>
    <row r="112" spans="1:12" x14ac:dyDescent="0.2">
      <c r="A112" s="12" t="s">
        <v>5573</v>
      </c>
      <c r="B112" s="12" t="s">
        <v>6593</v>
      </c>
      <c r="C112" s="12" t="s">
        <v>293</v>
      </c>
      <c r="D112" s="12" t="s">
        <v>5574</v>
      </c>
      <c r="E112" s="12" t="s">
        <v>4394</v>
      </c>
      <c r="F112" s="12" t="s">
        <v>4390</v>
      </c>
      <c r="G112" s="12" t="s">
        <v>418</v>
      </c>
      <c r="H112" s="12" t="s">
        <v>5575</v>
      </c>
      <c r="I112" s="12" t="s">
        <v>5576</v>
      </c>
      <c r="J112" s="12" t="s">
        <v>4390</v>
      </c>
      <c r="K112" s="12">
        <v>2019</v>
      </c>
      <c r="L112" s="12" t="str">
        <f>HYPERLINK("http://dx.doi.org/10.4103/jehp.jehp_233_18","http://dx.doi.org/10.4103/jehp.jehp_233_18")</f>
        <v>http://dx.doi.org/10.4103/jehp.jehp_233_18</v>
      </c>
    </row>
    <row r="113" spans="1:12" x14ac:dyDescent="0.2">
      <c r="A113" s="12" t="s">
        <v>6273</v>
      </c>
      <c r="B113" s="12" t="s">
        <v>6593</v>
      </c>
      <c r="C113" s="12" t="s">
        <v>194</v>
      </c>
      <c r="D113" s="12" t="s">
        <v>6274</v>
      </c>
      <c r="E113" s="12" t="s">
        <v>4394</v>
      </c>
      <c r="F113" s="12" t="s">
        <v>4390</v>
      </c>
      <c r="G113" s="12" t="s">
        <v>6275</v>
      </c>
      <c r="H113" s="12" t="s">
        <v>6276</v>
      </c>
      <c r="I113" s="12" t="s">
        <v>6277</v>
      </c>
      <c r="J113" s="12" t="s">
        <v>4390</v>
      </c>
      <c r="K113" s="12">
        <v>2021</v>
      </c>
      <c r="L113" s="12" t="str">
        <f>HYPERLINK("http://dx.doi.org/10.1016/j.ortho.2021.04.002","http://dx.doi.org/10.1016/j.ortho.2021.04.002")</f>
        <v>http://dx.doi.org/10.1016/j.ortho.2021.04.002</v>
      </c>
    </row>
    <row r="114" spans="1:12" x14ac:dyDescent="0.2">
      <c r="A114" s="12" t="s">
        <v>6047</v>
      </c>
      <c r="B114" s="12" t="s">
        <v>6593</v>
      </c>
      <c r="C114" s="12" t="s">
        <v>300</v>
      </c>
      <c r="D114" s="12" t="s">
        <v>6048</v>
      </c>
      <c r="E114" s="12" t="s">
        <v>4394</v>
      </c>
      <c r="F114" s="12" t="s">
        <v>4390</v>
      </c>
      <c r="G114" s="12" t="s">
        <v>6049</v>
      </c>
      <c r="H114" s="12" t="s">
        <v>6050</v>
      </c>
      <c r="I114" s="12" t="s">
        <v>6051</v>
      </c>
      <c r="J114" s="12" t="s">
        <v>4390</v>
      </c>
      <c r="K114" s="12">
        <v>2019</v>
      </c>
      <c r="L114" s="12" t="str">
        <f>HYPERLINK("http://dx.doi.org/10.1016/j.joen.2018.09.012","http://dx.doi.org/10.1016/j.joen.2018.09.012")</f>
        <v>http://dx.doi.org/10.1016/j.joen.2018.09.012</v>
      </c>
    </row>
    <row r="115" spans="1:12" x14ac:dyDescent="0.2">
      <c r="A115" s="12" t="s">
        <v>4557</v>
      </c>
      <c r="B115" s="12" t="s">
        <v>6593</v>
      </c>
      <c r="C115" s="12" t="s">
        <v>253</v>
      </c>
      <c r="D115" s="12" t="s">
        <v>4558</v>
      </c>
      <c r="E115" s="12" t="s">
        <v>4394</v>
      </c>
      <c r="F115" s="12" t="s">
        <v>4390</v>
      </c>
      <c r="G115" s="12" t="s">
        <v>4559</v>
      </c>
      <c r="H115" s="12" t="s">
        <v>4560</v>
      </c>
      <c r="I115" s="12" t="s">
        <v>4561</v>
      </c>
      <c r="J115" s="12" t="s">
        <v>4390</v>
      </c>
      <c r="K115" s="12">
        <v>2020</v>
      </c>
      <c r="L115" s="12" t="str">
        <f>HYPERLINK("http://dx.doi.org/10.1155/2020/2769873","http://dx.doi.org/10.1155/2020/2769873")</f>
        <v>http://dx.doi.org/10.1155/2020/2769873</v>
      </c>
    </row>
    <row r="116" spans="1:12" x14ac:dyDescent="0.2">
      <c r="A116" s="12" t="s">
        <v>5380</v>
      </c>
      <c r="B116" s="12" t="s">
        <v>6593</v>
      </c>
      <c r="C116" s="12" t="s">
        <v>99</v>
      </c>
      <c r="D116" s="12" t="s">
        <v>5381</v>
      </c>
      <c r="E116" s="12" t="s">
        <v>4394</v>
      </c>
      <c r="F116" s="12" t="s">
        <v>4390</v>
      </c>
      <c r="G116" s="12" t="s">
        <v>418</v>
      </c>
      <c r="H116" s="12" t="s">
        <v>5138</v>
      </c>
      <c r="I116" s="12" t="s">
        <v>5139</v>
      </c>
      <c r="J116" s="12" t="s">
        <v>4390</v>
      </c>
      <c r="K116" s="12">
        <v>2022</v>
      </c>
      <c r="L116" s="12" t="str">
        <f>HYPERLINK("http://dx.doi.org/10.4103/jips.jips_28_22","http://dx.doi.org/10.4103/jips.jips_28_22")</f>
        <v>http://dx.doi.org/10.4103/jips.jips_28_22</v>
      </c>
    </row>
    <row r="117" spans="1:12" x14ac:dyDescent="0.2">
      <c r="A117" s="12" t="s">
        <v>6473</v>
      </c>
      <c r="B117" s="12" t="s">
        <v>6593</v>
      </c>
      <c r="C117" s="12" t="s">
        <v>7</v>
      </c>
      <c r="D117" s="12" t="s">
        <v>278</v>
      </c>
      <c r="E117" s="12" t="s">
        <v>4394</v>
      </c>
      <c r="F117" s="12" t="s">
        <v>4390</v>
      </c>
      <c r="G117" s="12" t="s">
        <v>418</v>
      </c>
      <c r="H117" s="12" t="s">
        <v>1</v>
      </c>
      <c r="I117" s="12" t="s">
        <v>5463</v>
      </c>
      <c r="J117" s="12" t="s">
        <v>4390</v>
      </c>
      <c r="K117" s="12">
        <v>2020</v>
      </c>
      <c r="L117" s="12" t="str">
        <f>HYPERLINK("http://dx.doi.org/10.4103/jfmpc.jfmpc_138_20","http://dx.doi.org/10.4103/jfmpc.jfmpc_138_20")</f>
        <v>http://dx.doi.org/10.4103/jfmpc.jfmpc_138_20</v>
      </c>
    </row>
    <row r="118" spans="1:12" x14ac:dyDescent="0.2">
      <c r="A118" s="12" t="s">
        <v>4940</v>
      </c>
      <c r="B118" s="12" t="s">
        <v>6593</v>
      </c>
      <c r="C118" s="12" t="s">
        <v>3152</v>
      </c>
      <c r="D118" s="12" t="s">
        <v>4941</v>
      </c>
      <c r="E118" s="12" t="s">
        <v>4394</v>
      </c>
      <c r="F118" s="12" t="s">
        <v>4390</v>
      </c>
      <c r="G118" s="12" t="s">
        <v>418</v>
      </c>
      <c r="H118" s="12" t="s">
        <v>4942</v>
      </c>
      <c r="I118" s="12" t="s">
        <v>4943</v>
      </c>
      <c r="J118" s="12" t="s">
        <v>4390</v>
      </c>
      <c r="K118" s="12">
        <v>2021</v>
      </c>
      <c r="L118" s="12" t="str">
        <f>HYPERLINK("http://dx.doi.org/10.4103/jioh.jioh_203_20","http://dx.doi.org/10.4103/jioh.jioh_203_20")</f>
        <v>http://dx.doi.org/10.4103/jioh.jioh_203_20</v>
      </c>
    </row>
    <row r="119" spans="1:12" x14ac:dyDescent="0.2">
      <c r="A119" s="12" t="s">
        <v>6155</v>
      </c>
      <c r="B119" s="12" t="s">
        <v>6593</v>
      </c>
      <c r="C119" s="12" t="s">
        <v>199</v>
      </c>
      <c r="D119" s="12" t="s">
        <v>334</v>
      </c>
      <c r="E119" s="12" t="s">
        <v>4394</v>
      </c>
      <c r="F119" s="12" t="s">
        <v>4390</v>
      </c>
      <c r="G119" s="12" t="s">
        <v>418</v>
      </c>
      <c r="H119" s="12" t="s">
        <v>5117</v>
      </c>
      <c r="I119" s="12" t="s">
        <v>4390</v>
      </c>
      <c r="J119" s="12" t="s">
        <v>4390</v>
      </c>
      <c r="K119" s="12">
        <v>2021</v>
      </c>
      <c r="L119" s="12" t="str">
        <f>HYPERLINK("http://dx.doi.org/10.4103/jpbs.jpbs_378_21","http://dx.doi.org/10.4103/jpbs.jpbs_378_21")</f>
        <v>http://dx.doi.org/10.4103/jpbs.jpbs_378_21</v>
      </c>
    </row>
    <row r="120" spans="1:12" x14ac:dyDescent="0.2">
      <c r="A120" s="12" t="s">
        <v>5609</v>
      </c>
      <c r="B120" s="12" t="s">
        <v>6593</v>
      </c>
      <c r="C120" s="12" t="s">
        <v>5610</v>
      </c>
      <c r="D120" s="12" t="s">
        <v>4469</v>
      </c>
      <c r="E120" s="12" t="s">
        <v>4394</v>
      </c>
      <c r="F120" s="12" t="s">
        <v>4390</v>
      </c>
      <c r="G120" s="12" t="s">
        <v>4470</v>
      </c>
      <c r="H120" s="12" t="s">
        <v>4471</v>
      </c>
      <c r="I120" s="12" t="s">
        <v>4472</v>
      </c>
      <c r="J120" s="12" t="s">
        <v>4390</v>
      </c>
      <c r="K120" s="12">
        <v>2018</v>
      </c>
      <c r="L120" s="12" t="str">
        <f>HYPERLINK("http://dx.doi.org/10.7860/JCDR/2018/35309.11955","http://dx.doi.org/10.7860/JCDR/2018/35309.11955")</f>
        <v>http://dx.doi.org/10.7860/JCDR/2018/35309.11955</v>
      </c>
    </row>
    <row r="121" spans="1:12" x14ac:dyDescent="0.2">
      <c r="A121" s="12" t="s">
        <v>6336</v>
      </c>
      <c r="B121" s="12" t="s">
        <v>6593</v>
      </c>
      <c r="C121" s="12" t="s">
        <v>101</v>
      </c>
      <c r="D121" s="12" t="s">
        <v>6337</v>
      </c>
      <c r="E121" s="12" t="s">
        <v>4394</v>
      </c>
      <c r="F121" s="12" t="s">
        <v>4390</v>
      </c>
      <c r="G121" s="12" t="s">
        <v>4703</v>
      </c>
      <c r="H121" s="12" t="s">
        <v>6338</v>
      </c>
      <c r="I121" s="12" t="s">
        <v>6339</v>
      </c>
      <c r="J121" s="12" t="s">
        <v>4390</v>
      </c>
      <c r="K121" s="12">
        <v>2022</v>
      </c>
      <c r="L121" s="12" t="str">
        <f>HYPERLINK("http://dx.doi.org/10.1177/09544119221122013","http://dx.doi.org/10.1177/09544119221122013")</f>
        <v>http://dx.doi.org/10.1177/09544119221122013</v>
      </c>
    </row>
    <row r="122" spans="1:12" x14ac:dyDescent="0.2">
      <c r="A122" s="12" t="s">
        <v>5776</v>
      </c>
      <c r="B122" s="12" t="s">
        <v>6593</v>
      </c>
      <c r="C122" s="12" t="s">
        <v>5777</v>
      </c>
      <c r="D122" s="12" t="s">
        <v>4936</v>
      </c>
      <c r="E122" s="12" t="s">
        <v>4394</v>
      </c>
      <c r="F122" s="12" t="s">
        <v>4390</v>
      </c>
      <c r="G122" s="12" t="s">
        <v>4937</v>
      </c>
      <c r="H122" s="12" t="s">
        <v>4938</v>
      </c>
      <c r="I122" s="12" t="s">
        <v>4390</v>
      </c>
      <c r="J122" s="12" t="s">
        <v>4390</v>
      </c>
      <c r="K122" s="12">
        <v>2022</v>
      </c>
      <c r="L122" s="12" t="str">
        <f>HYPERLINK("http://dx.doi.org/10.18137/cardiometry.2022.25.13111318","http://dx.doi.org/10.18137/cardiometry.2022.25.13111318")</f>
        <v>http://dx.doi.org/10.18137/cardiometry.2022.25.13111318</v>
      </c>
    </row>
    <row r="123" spans="1:12" x14ac:dyDescent="0.2">
      <c r="A123" s="12" t="s">
        <v>5770</v>
      </c>
      <c r="B123" s="12" t="s">
        <v>6593</v>
      </c>
      <c r="C123" s="12" t="s">
        <v>268</v>
      </c>
      <c r="D123" s="12" t="s">
        <v>5389</v>
      </c>
      <c r="E123" s="12" t="s">
        <v>4394</v>
      </c>
      <c r="F123" s="12" t="s">
        <v>4390</v>
      </c>
      <c r="G123" s="12" t="s">
        <v>4724</v>
      </c>
      <c r="H123" s="12" t="s">
        <v>4390</v>
      </c>
      <c r="I123" s="12" t="s">
        <v>5390</v>
      </c>
      <c r="J123" s="12" t="s">
        <v>4390</v>
      </c>
      <c r="K123" s="12">
        <v>2020</v>
      </c>
      <c r="L123" s="12" t="str">
        <f>HYPERLINK("http://dx.doi.org/10.3390/ijerph17217786","http://dx.doi.org/10.3390/ijerph17217786")</f>
        <v>http://dx.doi.org/10.3390/ijerph17217786</v>
      </c>
    </row>
    <row r="124" spans="1:12" x14ac:dyDescent="0.2">
      <c r="A124" s="12" t="s">
        <v>4891</v>
      </c>
      <c r="B124" s="12" t="s">
        <v>6593</v>
      </c>
      <c r="C124" s="12" t="s">
        <v>4892</v>
      </c>
      <c r="D124" s="12" t="s">
        <v>4637</v>
      </c>
      <c r="E124" s="12" t="s">
        <v>4394</v>
      </c>
      <c r="F124" s="12" t="s">
        <v>4390</v>
      </c>
      <c r="G124" s="12" t="s">
        <v>4638</v>
      </c>
      <c r="H124" s="12" t="s">
        <v>4639</v>
      </c>
      <c r="I124" s="12" t="s">
        <v>4640</v>
      </c>
      <c r="J124" s="12" t="s">
        <v>4390</v>
      </c>
      <c r="K124" s="12">
        <v>2020</v>
      </c>
      <c r="L124" s="12" t="str">
        <f>HYPERLINK("http://dx.doi.org/10.14260/jemds/2020/343","http://dx.doi.org/10.14260/jemds/2020/343")</f>
        <v>http://dx.doi.org/10.14260/jemds/2020/343</v>
      </c>
    </row>
    <row r="125" spans="1:12" x14ac:dyDescent="0.2">
      <c r="A125" s="12" t="s">
        <v>5070</v>
      </c>
      <c r="B125" s="12" t="s">
        <v>6593</v>
      </c>
      <c r="C125" s="12" t="s">
        <v>5071</v>
      </c>
      <c r="D125" s="12" t="s">
        <v>4469</v>
      </c>
      <c r="E125" s="12" t="s">
        <v>4394</v>
      </c>
      <c r="F125" s="12" t="s">
        <v>4390</v>
      </c>
      <c r="G125" s="12" t="s">
        <v>4470</v>
      </c>
      <c r="H125" s="12" t="s">
        <v>4471</v>
      </c>
      <c r="I125" s="12" t="s">
        <v>4472</v>
      </c>
      <c r="J125" s="12" t="s">
        <v>4390</v>
      </c>
      <c r="K125" s="12">
        <v>2021</v>
      </c>
      <c r="L125" s="12" t="str">
        <f>HYPERLINK("http://dx.doi.org/10.7860/JCDR/2021/50810.15505","http://dx.doi.org/10.7860/JCDR/2021/50810.15505")</f>
        <v>http://dx.doi.org/10.7860/JCDR/2021/50810.15505</v>
      </c>
    </row>
    <row r="126" spans="1:12" x14ac:dyDescent="0.2">
      <c r="A126" s="12" t="s">
        <v>5194</v>
      </c>
      <c r="B126" s="12" t="s">
        <v>6593</v>
      </c>
      <c r="C126" s="12" t="s">
        <v>143</v>
      </c>
      <c r="D126" s="12" t="s">
        <v>5195</v>
      </c>
      <c r="E126" s="12" t="s">
        <v>4433</v>
      </c>
      <c r="F126" s="12" t="s">
        <v>4390</v>
      </c>
      <c r="G126" s="12" t="s">
        <v>558</v>
      </c>
      <c r="H126" s="12" t="s">
        <v>5196</v>
      </c>
      <c r="I126" s="12" t="s">
        <v>5197</v>
      </c>
      <c r="J126" s="12" t="s">
        <v>4390</v>
      </c>
      <c r="K126" s="12">
        <v>2021</v>
      </c>
      <c r="L126" s="12" t="str">
        <f>HYPERLINK("http://dx.doi.org/10.1007/s11282-020-00461-y","http://dx.doi.org/10.1007/s11282-020-00461-y")</f>
        <v>http://dx.doi.org/10.1007/s11282-020-00461-y</v>
      </c>
    </row>
    <row r="127" spans="1:12" x14ac:dyDescent="0.2">
      <c r="A127" s="12" t="s">
        <v>4939</v>
      </c>
      <c r="B127" s="12" t="s">
        <v>6593</v>
      </c>
      <c r="C127" s="12" t="s">
        <v>353</v>
      </c>
      <c r="D127" s="12" t="s">
        <v>4558</v>
      </c>
      <c r="E127" s="12" t="s">
        <v>4394</v>
      </c>
      <c r="F127" s="12" t="s">
        <v>4390</v>
      </c>
      <c r="G127" s="12" t="s">
        <v>4559</v>
      </c>
      <c r="H127" s="12" t="s">
        <v>4560</v>
      </c>
      <c r="I127" s="12" t="s">
        <v>4561</v>
      </c>
      <c r="J127" s="12" t="s">
        <v>4390</v>
      </c>
      <c r="K127" s="12">
        <v>2018</v>
      </c>
      <c r="L127" s="12" t="str">
        <f>HYPERLINK("http://dx.doi.org/10.1155/2018/9867402","http://dx.doi.org/10.1155/2018/9867402")</f>
        <v>http://dx.doi.org/10.1155/2018/9867402</v>
      </c>
    </row>
    <row r="128" spans="1:12" x14ac:dyDescent="0.2">
      <c r="A128" s="12" t="s">
        <v>5905</v>
      </c>
      <c r="B128" s="12" t="s">
        <v>6593</v>
      </c>
      <c r="C128" s="12" t="s">
        <v>5906</v>
      </c>
      <c r="D128" s="12" t="s">
        <v>5907</v>
      </c>
      <c r="E128" s="12" t="s">
        <v>4394</v>
      </c>
      <c r="F128" s="12" t="s">
        <v>4390</v>
      </c>
      <c r="G128" s="12" t="s">
        <v>5908</v>
      </c>
      <c r="H128" s="12" t="s">
        <v>5909</v>
      </c>
      <c r="I128" s="12" t="s">
        <v>5910</v>
      </c>
      <c r="J128" s="12" t="s">
        <v>4390</v>
      </c>
      <c r="K128" s="12">
        <v>2017</v>
      </c>
      <c r="L128" s="12" t="s">
        <v>4390</v>
      </c>
    </row>
    <row r="129" spans="1:12" x14ac:dyDescent="0.2">
      <c r="A129" s="12" t="s">
        <v>6220</v>
      </c>
      <c r="B129" s="12" t="s">
        <v>6593</v>
      </c>
      <c r="C129" s="12" t="s">
        <v>3814</v>
      </c>
      <c r="D129" s="12" t="s">
        <v>6221</v>
      </c>
      <c r="E129" s="12" t="s">
        <v>4394</v>
      </c>
      <c r="F129" s="12" t="s">
        <v>4390</v>
      </c>
      <c r="G129" s="12" t="s">
        <v>512</v>
      </c>
      <c r="H129" s="12" t="s">
        <v>6222</v>
      </c>
      <c r="I129" s="12" t="s">
        <v>6223</v>
      </c>
      <c r="J129" s="12" t="s">
        <v>4390</v>
      </c>
      <c r="K129" s="12">
        <v>2019</v>
      </c>
      <c r="L129" s="12" t="str">
        <f>HYPERLINK("http://dx.doi.org/10.1016/j.pdj.2019.05.002","http://dx.doi.org/10.1016/j.pdj.2019.05.002")</f>
        <v>http://dx.doi.org/10.1016/j.pdj.2019.05.002</v>
      </c>
    </row>
    <row r="130" spans="1:12" x14ac:dyDescent="0.2">
      <c r="A130" s="12" t="s">
        <v>5418</v>
      </c>
      <c r="B130" s="12" t="s">
        <v>6593</v>
      </c>
      <c r="C130" s="12" t="s">
        <v>191</v>
      </c>
      <c r="D130" s="12" t="s">
        <v>5419</v>
      </c>
      <c r="E130" s="12" t="s">
        <v>4394</v>
      </c>
      <c r="F130" s="12" t="s">
        <v>4390</v>
      </c>
      <c r="G130" s="12" t="s">
        <v>558</v>
      </c>
      <c r="H130" s="12" t="s">
        <v>5420</v>
      </c>
      <c r="I130" s="12" t="s">
        <v>5421</v>
      </c>
      <c r="J130" s="12" t="s">
        <v>4390</v>
      </c>
      <c r="K130" s="12">
        <v>2021</v>
      </c>
      <c r="L130" s="12" t="str">
        <f>HYPERLINK("http://dx.doi.org/10.1007/s12088-021-00933-7","http://dx.doi.org/10.1007/s12088-021-00933-7")</f>
        <v>http://dx.doi.org/10.1007/s12088-021-00933-7</v>
      </c>
    </row>
    <row r="131" spans="1:12" x14ac:dyDescent="0.2">
      <c r="A131" s="12" t="s">
        <v>4926</v>
      </c>
      <c r="B131" s="12" t="s">
        <v>6593</v>
      </c>
      <c r="C131" s="12" t="s">
        <v>141</v>
      </c>
      <c r="D131" s="12" t="s">
        <v>5094</v>
      </c>
      <c r="E131" s="12" t="s">
        <v>4653</v>
      </c>
      <c r="F131" s="12" t="s">
        <v>4390</v>
      </c>
      <c r="G131" s="12" t="s">
        <v>4492</v>
      </c>
      <c r="H131" s="12" t="s">
        <v>5095</v>
      </c>
      <c r="I131" s="12" t="s">
        <v>5096</v>
      </c>
      <c r="J131" s="12" t="s">
        <v>4390</v>
      </c>
      <c r="K131" s="12">
        <v>2021</v>
      </c>
      <c r="L131" s="12" t="str">
        <f>HYPERLINK("http://dx.doi.org/10.1111/jpc.15383","http://dx.doi.org/10.1111/jpc.15383")</f>
        <v>http://dx.doi.org/10.1111/jpc.15383</v>
      </c>
    </row>
    <row r="132" spans="1:12" x14ac:dyDescent="0.2">
      <c r="A132" s="12" t="s">
        <v>6113</v>
      </c>
      <c r="B132" s="12" t="s">
        <v>6593</v>
      </c>
      <c r="C132" s="12" t="s">
        <v>378</v>
      </c>
      <c r="D132" s="12" t="s">
        <v>6053</v>
      </c>
      <c r="E132" s="12" t="s">
        <v>4394</v>
      </c>
      <c r="F132" s="12" t="s">
        <v>4390</v>
      </c>
      <c r="G132" s="12" t="s">
        <v>4492</v>
      </c>
      <c r="H132" s="12" t="s">
        <v>6054</v>
      </c>
      <c r="I132" s="12" t="s">
        <v>6055</v>
      </c>
      <c r="J132" s="12" t="s">
        <v>4390</v>
      </c>
      <c r="K132" s="12">
        <v>2017</v>
      </c>
      <c r="L132" s="12" t="str">
        <f>HYPERLINK("http://dx.doi.org/10.1111/iej.12649","http://dx.doi.org/10.1111/iej.12649")</f>
        <v>http://dx.doi.org/10.1111/iej.12649</v>
      </c>
    </row>
    <row r="133" spans="1:12" x14ac:dyDescent="0.2">
      <c r="A133" s="12" t="s">
        <v>6233</v>
      </c>
      <c r="B133" s="12" t="s">
        <v>6593</v>
      </c>
      <c r="C133" s="12" t="s">
        <v>363</v>
      </c>
      <c r="D133" s="12" t="s">
        <v>364</v>
      </c>
      <c r="E133" s="12" t="s">
        <v>4394</v>
      </c>
      <c r="F133" s="12" t="s">
        <v>4390</v>
      </c>
      <c r="G133" s="12" t="s">
        <v>5560</v>
      </c>
      <c r="H133" s="12" t="s">
        <v>6234</v>
      </c>
      <c r="I133" s="12" t="s">
        <v>4390</v>
      </c>
      <c r="J133" s="12" t="s">
        <v>4390</v>
      </c>
      <c r="K133" s="12">
        <v>2018</v>
      </c>
      <c r="L133" s="12" t="str">
        <f>HYPERLINK("http://dx.doi.org/10.1016/j.jtumed.2017.10.003","http://dx.doi.org/10.1016/j.jtumed.2017.10.003")</f>
        <v>http://dx.doi.org/10.1016/j.jtumed.2017.10.003</v>
      </c>
    </row>
    <row r="134" spans="1:12" x14ac:dyDescent="0.2">
      <c r="A134" s="12" t="s">
        <v>4651</v>
      </c>
      <c r="B134" s="12" t="s">
        <v>6593</v>
      </c>
      <c r="C134" s="12" t="s">
        <v>4652</v>
      </c>
      <c r="D134" s="12" t="s">
        <v>4469</v>
      </c>
      <c r="E134" s="12" t="s">
        <v>4653</v>
      </c>
      <c r="F134" s="12" t="s">
        <v>4390</v>
      </c>
      <c r="G134" s="12" t="s">
        <v>4470</v>
      </c>
      <c r="H134" s="12" t="s">
        <v>4471</v>
      </c>
      <c r="I134" s="12" t="s">
        <v>4472</v>
      </c>
      <c r="J134" s="12" t="s">
        <v>4390</v>
      </c>
      <c r="K134" s="12">
        <v>2021</v>
      </c>
      <c r="L134" s="12" t="str">
        <f>HYPERLINK("http://dx.doi.org/10.7860/JCDR/2021/49555:15602","http://dx.doi.org/10.7860/JCDR/2021/49555:15602")</f>
        <v>http://dx.doi.org/10.7860/JCDR/2021/49555:15602</v>
      </c>
    </row>
    <row r="135" spans="1:12" x14ac:dyDescent="0.2">
      <c r="A135" s="12" t="s">
        <v>6516</v>
      </c>
      <c r="B135" s="12" t="s">
        <v>6593</v>
      </c>
      <c r="C135" s="12" t="s">
        <v>296</v>
      </c>
      <c r="D135" s="12" t="s">
        <v>6517</v>
      </c>
      <c r="E135" s="12" t="s">
        <v>4653</v>
      </c>
      <c r="F135" s="12" t="s">
        <v>4390</v>
      </c>
      <c r="G135" s="12" t="s">
        <v>6518</v>
      </c>
      <c r="H135" s="12" t="s">
        <v>4390</v>
      </c>
      <c r="I135" s="12" t="s">
        <v>6519</v>
      </c>
      <c r="J135" s="12" t="s">
        <v>4390</v>
      </c>
      <c r="K135" s="12">
        <v>2019</v>
      </c>
      <c r="L135" s="12" t="str">
        <f>HYPERLINK("http://dx.doi.org/10.1136/bcr-2018-228194","http://dx.doi.org/10.1136/bcr-2018-228194")</f>
        <v>http://dx.doi.org/10.1136/bcr-2018-228194</v>
      </c>
    </row>
    <row r="136" spans="1:12" x14ac:dyDescent="0.2">
      <c r="A136" s="12" t="s">
        <v>6126</v>
      </c>
      <c r="B136" s="12" t="s">
        <v>6593</v>
      </c>
      <c r="C136" s="12" t="s">
        <v>333</v>
      </c>
      <c r="D136" s="12" t="s">
        <v>334</v>
      </c>
      <c r="E136" s="12" t="s">
        <v>4394</v>
      </c>
      <c r="F136" s="12" t="s">
        <v>4390</v>
      </c>
      <c r="G136" s="12" t="s">
        <v>418</v>
      </c>
      <c r="H136" s="12" t="s">
        <v>5117</v>
      </c>
      <c r="I136" s="12" t="s">
        <v>4390</v>
      </c>
      <c r="J136" s="12" t="s">
        <v>4390</v>
      </c>
      <c r="K136" s="12">
        <v>2019</v>
      </c>
      <c r="L136" s="12" t="str">
        <f>HYPERLINK("http://dx.doi.org/10.4103/jpbs.JPBS_264_18","http://dx.doi.org/10.4103/jpbs.JPBS_264_18")</f>
        <v>http://dx.doi.org/10.4103/jpbs.JPBS_264_18</v>
      </c>
    </row>
    <row r="137" spans="1:12" x14ac:dyDescent="0.2">
      <c r="A137" s="12" t="s">
        <v>4473</v>
      </c>
      <c r="B137" s="12" t="s">
        <v>6593</v>
      </c>
      <c r="C137" s="12" t="s">
        <v>4474</v>
      </c>
      <c r="D137" s="12" t="s">
        <v>4469</v>
      </c>
      <c r="E137" s="12" t="s">
        <v>4394</v>
      </c>
      <c r="F137" s="12" t="s">
        <v>4390</v>
      </c>
      <c r="G137" s="12" t="s">
        <v>4470</v>
      </c>
      <c r="H137" s="12" t="s">
        <v>4471</v>
      </c>
      <c r="I137" s="12" t="s">
        <v>4472</v>
      </c>
      <c r="J137" s="12" t="s">
        <v>4390</v>
      </c>
      <c r="K137" s="12">
        <v>2021</v>
      </c>
      <c r="L137" s="12" t="str">
        <f>HYPERLINK("http://dx.doi.org/10.7860/JCDR/2021/47156.14503","http://dx.doi.org/10.7860/JCDR/2021/47156.14503")</f>
        <v>http://dx.doi.org/10.7860/JCDR/2021/47156.14503</v>
      </c>
    </row>
    <row r="138" spans="1:12" x14ac:dyDescent="0.2">
      <c r="A138" s="12" t="s">
        <v>6130</v>
      </c>
      <c r="B138" s="12" t="s">
        <v>6593</v>
      </c>
      <c r="C138" s="12" t="s">
        <v>301</v>
      </c>
      <c r="D138" s="12" t="s">
        <v>6131</v>
      </c>
      <c r="E138" s="12" t="s">
        <v>4394</v>
      </c>
      <c r="F138" s="12" t="s">
        <v>4390</v>
      </c>
      <c r="G138" s="12" t="s">
        <v>6132</v>
      </c>
      <c r="H138" s="12" t="s">
        <v>6133</v>
      </c>
      <c r="I138" s="12" t="s">
        <v>6134</v>
      </c>
      <c r="J138" s="12" t="s">
        <v>4390</v>
      </c>
      <c r="K138" s="12">
        <v>2019</v>
      </c>
      <c r="L138" s="12" t="str">
        <f>HYPERLINK("http://dx.doi.org/10.5125/jkaoms.2019.45.3.129","http://dx.doi.org/10.5125/jkaoms.2019.45.3.129")</f>
        <v>http://dx.doi.org/10.5125/jkaoms.2019.45.3.129</v>
      </c>
    </row>
    <row r="139" spans="1:12" x14ac:dyDescent="0.2">
      <c r="A139" s="12" t="s">
        <v>6072</v>
      </c>
      <c r="B139" s="12" t="s">
        <v>6593</v>
      </c>
      <c r="C139" s="12" t="s">
        <v>376</v>
      </c>
      <c r="D139" s="12" t="s">
        <v>6073</v>
      </c>
      <c r="E139" s="12" t="s">
        <v>4394</v>
      </c>
      <c r="F139" s="12" t="s">
        <v>4390</v>
      </c>
      <c r="G139" s="12" t="s">
        <v>4492</v>
      </c>
      <c r="H139" s="12" t="s">
        <v>6074</v>
      </c>
      <c r="I139" s="12" t="s">
        <v>6075</v>
      </c>
      <c r="J139" s="12" t="s">
        <v>4390</v>
      </c>
      <c r="K139" s="12">
        <v>2017</v>
      </c>
      <c r="L139" s="12" t="str">
        <f>HYPERLINK("http://dx.doi.org/10.1111/aej.12160","http://dx.doi.org/10.1111/aej.12160")</f>
        <v>http://dx.doi.org/10.1111/aej.12160</v>
      </c>
    </row>
    <row r="140" spans="1:12" x14ac:dyDescent="0.2">
      <c r="A140" s="12" t="s">
        <v>4633</v>
      </c>
      <c r="B140" s="12" t="s">
        <v>6593</v>
      </c>
      <c r="C140" s="12" t="s">
        <v>4634</v>
      </c>
      <c r="D140" s="12" t="s">
        <v>4469</v>
      </c>
      <c r="E140" s="12" t="s">
        <v>4394</v>
      </c>
      <c r="F140" s="12" t="s">
        <v>4390</v>
      </c>
      <c r="G140" s="12" t="s">
        <v>4470</v>
      </c>
      <c r="H140" s="12" t="s">
        <v>4471</v>
      </c>
      <c r="I140" s="12" t="s">
        <v>4472</v>
      </c>
      <c r="J140" s="12" t="s">
        <v>4390</v>
      </c>
      <c r="K140" s="12">
        <v>2019</v>
      </c>
      <c r="L140" s="12" t="str">
        <f>HYPERLINK("http://dx.doi.org/10.7860/JCDR/2019/42195.13239","http://dx.doi.org/10.7860/JCDR/2019/42195.13239")</f>
        <v>http://dx.doi.org/10.7860/JCDR/2019/42195.13239</v>
      </c>
    </row>
    <row r="141" spans="1:12" x14ac:dyDescent="0.2">
      <c r="A141" s="12" t="s">
        <v>4879</v>
      </c>
      <c r="B141" s="12" t="s">
        <v>6593</v>
      </c>
      <c r="C141" s="12" t="s">
        <v>374</v>
      </c>
      <c r="D141" s="12" t="s">
        <v>4558</v>
      </c>
      <c r="E141" s="12" t="s">
        <v>4394</v>
      </c>
      <c r="F141" s="12" t="s">
        <v>4390</v>
      </c>
      <c r="G141" s="12" t="s">
        <v>4559</v>
      </c>
      <c r="H141" s="12" t="s">
        <v>4560</v>
      </c>
      <c r="I141" s="12" t="s">
        <v>4561</v>
      </c>
      <c r="J141" s="12" t="s">
        <v>4390</v>
      </c>
      <c r="K141" s="12">
        <v>2017</v>
      </c>
      <c r="L141" s="12" t="str">
        <f>HYPERLINK("http://dx.doi.org/10.1155/2017/3514393","http://dx.doi.org/10.1155/2017/3514393")</f>
        <v>http://dx.doi.org/10.1155/2017/3514393</v>
      </c>
    </row>
    <row r="142" spans="1:12" x14ac:dyDescent="0.2">
      <c r="A142" s="12" t="s">
        <v>4893</v>
      </c>
      <c r="B142" s="12" t="s">
        <v>6593</v>
      </c>
      <c r="C142" s="12" t="s">
        <v>4894</v>
      </c>
      <c r="D142" s="12" t="s">
        <v>4469</v>
      </c>
      <c r="E142" s="12" t="s">
        <v>4394</v>
      </c>
      <c r="F142" s="12" t="s">
        <v>4390</v>
      </c>
      <c r="G142" s="12" t="s">
        <v>4470</v>
      </c>
      <c r="H142" s="12" t="s">
        <v>4471</v>
      </c>
      <c r="I142" s="12" t="s">
        <v>4472</v>
      </c>
      <c r="J142" s="12" t="s">
        <v>4390</v>
      </c>
      <c r="K142" s="12">
        <v>2019</v>
      </c>
      <c r="L142" s="12" t="str">
        <f>HYPERLINK("http://dx.doi.org/10.7860/JCDR/2019/41542.12917","http://dx.doi.org/10.7860/JCDR/2019/41542.12917")</f>
        <v>http://dx.doi.org/10.7860/JCDR/2019/41542.12917</v>
      </c>
    </row>
    <row r="143" spans="1:12" x14ac:dyDescent="0.2">
      <c r="A143" s="12" t="s">
        <v>5222</v>
      </c>
      <c r="B143" s="12" t="s">
        <v>6593</v>
      </c>
      <c r="C143" s="12" t="s">
        <v>265</v>
      </c>
      <c r="D143" s="12" t="s">
        <v>5223</v>
      </c>
      <c r="E143" s="12" t="s">
        <v>4394</v>
      </c>
      <c r="F143" s="12" t="s">
        <v>4390</v>
      </c>
      <c r="G143" s="12" t="s">
        <v>5224</v>
      </c>
      <c r="H143" s="12" t="s">
        <v>5225</v>
      </c>
      <c r="I143" s="12" t="s">
        <v>5226</v>
      </c>
      <c r="J143" s="12" t="s">
        <v>4390</v>
      </c>
      <c r="K143" s="12">
        <v>2020</v>
      </c>
      <c r="L143" s="12" t="str">
        <f>HYPERLINK("http://dx.doi.org/10.1177/1055665619884431","http://dx.doi.org/10.1177/1055665619884431")</f>
        <v>http://dx.doi.org/10.1177/1055665619884431</v>
      </c>
    </row>
    <row r="144" spans="1:12" x14ac:dyDescent="0.2">
      <c r="A144" s="12" t="s">
        <v>5158</v>
      </c>
      <c r="B144" s="12" t="s">
        <v>6593</v>
      </c>
      <c r="C144" s="12" t="s">
        <v>5159</v>
      </c>
      <c r="D144" s="12" t="s">
        <v>4469</v>
      </c>
      <c r="E144" s="12" t="s">
        <v>4394</v>
      </c>
      <c r="F144" s="12" t="s">
        <v>4390</v>
      </c>
      <c r="G144" s="12" t="s">
        <v>4470</v>
      </c>
      <c r="H144" s="12" t="s">
        <v>4471</v>
      </c>
      <c r="I144" s="12" t="s">
        <v>4472</v>
      </c>
      <c r="J144" s="12" t="s">
        <v>4390</v>
      </c>
      <c r="K144" s="12">
        <v>2022</v>
      </c>
      <c r="L144" s="12" t="str">
        <f>HYPERLINK("http://dx.doi.org/10.7860/JCDR/2022/53708.16314","http://dx.doi.org/10.7860/JCDR/2022/53708.16314")</f>
        <v>http://dx.doi.org/10.7860/JCDR/2022/53708.16314</v>
      </c>
    </row>
    <row r="145" spans="1:12" x14ac:dyDescent="0.2">
      <c r="A145" s="12" t="s">
        <v>4506</v>
      </c>
      <c r="B145" s="12" t="s">
        <v>6593</v>
      </c>
      <c r="C145" s="12" t="s">
        <v>82</v>
      </c>
      <c r="D145" s="12" t="s">
        <v>4507</v>
      </c>
      <c r="E145" s="12" t="s">
        <v>4394</v>
      </c>
      <c r="F145" s="12" t="s">
        <v>4390</v>
      </c>
      <c r="G145" s="12" t="s">
        <v>4508</v>
      </c>
      <c r="H145" s="12" t="s">
        <v>4509</v>
      </c>
      <c r="I145" s="12" t="s">
        <v>4510</v>
      </c>
      <c r="J145" s="12" t="s">
        <v>4390</v>
      </c>
      <c r="K145" s="12">
        <v>2022</v>
      </c>
      <c r="L145" s="12" t="str">
        <f>HYPERLINK("http://dx.doi.org/10.1007/s12070-021-02638-1","http://dx.doi.org/10.1007/s12070-021-02638-1")</f>
        <v>http://dx.doi.org/10.1007/s12070-021-02638-1</v>
      </c>
    </row>
    <row r="146" spans="1:12" x14ac:dyDescent="0.2">
      <c r="A146" s="12" t="s">
        <v>5646</v>
      </c>
      <c r="B146" s="12" t="s">
        <v>6593</v>
      </c>
      <c r="C146" s="12" t="s">
        <v>441</v>
      </c>
      <c r="D146" s="12" t="s">
        <v>423</v>
      </c>
      <c r="E146" s="12" t="s">
        <v>4401</v>
      </c>
      <c r="F146" s="12" t="s">
        <v>427</v>
      </c>
      <c r="G146" s="12" t="s">
        <v>512</v>
      </c>
      <c r="H146" s="12" t="s">
        <v>421</v>
      </c>
      <c r="I146" s="12" t="s">
        <v>4390</v>
      </c>
      <c r="J146" s="12" t="s">
        <v>4390</v>
      </c>
      <c r="K146" s="12">
        <v>2022</v>
      </c>
      <c r="L146" s="12" t="str">
        <f>HYPERLINK("http://dx.doi.org/10.1016/j.matpr.2021.04.383","http://dx.doi.org/10.1016/j.matpr.2021.04.383")</f>
        <v>http://dx.doi.org/10.1016/j.matpr.2021.04.383</v>
      </c>
    </row>
    <row r="147" spans="1:12" x14ac:dyDescent="0.2">
      <c r="A147" s="12" t="s">
        <v>5664</v>
      </c>
      <c r="B147" s="12" t="s">
        <v>6593</v>
      </c>
      <c r="C147" s="12" t="s">
        <v>5665</v>
      </c>
      <c r="D147" s="12" t="s">
        <v>5666</v>
      </c>
      <c r="E147" s="12" t="s">
        <v>4433</v>
      </c>
      <c r="F147" s="12" t="s">
        <v>4390</v>
      </c>
      <c r="G147" s="12" t="s">
        <v>418</v>
      </c>
      <c r="H147" s="12" t="s">
        <v>5667</v>
      </c>
      <c r="I147" s="12" t="s">
        <v>5668</v>
      </c>
      <c r="J147" s="12" t="s">
        <v>4390</v>
      </c>
      <c r="K147" s="12">
        <v>2019</v>
      </c>
      <c r="L147" s="12" t="str">
        <f>HYPERLINK("http://dx.doi.org/10.4103/jcn.JCN_71_18","http://dx.doi.org/10.4103/jcn.JCN_71_18")</f>
        <v>http://dx.doi.org/10.4103/jcn.JCN_71_18</v>
      </c>
    </row>
    <row r="148" spans="1:12" x14ac:dyDescent="0.2">
      <c r="A148" s="12" t="s">
        <v>6280</v>
      </c>
      <c r="B148" s="12" t="s">
        <v>6593</v>
      </c>
      <c r="C148" s="12" t="s">
        <v>11</v>
      </c>
      <c r="D148" s="12" t="s">
        <v>278</v>
      </c>
      <c r="E148" s="12" t="s">
        <v>4433</v>
      </c>
      <c r="F148" s="12" t="s">
        <v>4390</v>
      </c>
      <c r="G148" s="12" t="s">
        <v>418</v>
      </c>
      <c r="H148" s="12" t="s">
        <v>1</v>
      </c>
      <c r="I148" s="12" t="s">
        <v>5463</v>
      </c>
      <c r="J148" s="12" t="s">
        <v>4390</v>
      </c>
      <c r="K148" s="12">
        <v>2019</v>
      </c>
      <c r="L148" s="12" t="str">
        <f>HYPERLINK("http://dx.doi.org/10.4103/jfmpc.jfmpc_766_19","http://dx.doi.org/10.4103/jfmpc.jfmpc_766_19")</f>
        <v>http://dx.doi.org/10.4103/jfmpc.jfmpc_766_19</v>
      </c>
    </row>
    <row r="149" spans="1:12" x14ac:dyDescent="0.2">
      <c r="A149" s="12" t="s">
        <v>4915</v>
      </c>
      <c r="B149" s="12" t="s">
        <v>6593</v>
      </c>
      <c r="C149" s="12" t="s">
        <v>4916</v>
      </c>
      <c r="D149" s="12" t="s">
        <v>4469</v>
      </c>
      <c r="E149" s="12" t="s">
        <v>4433</v>
      </c>
      <c r="F149" s="12" t="s">
        <v>4390</v>
      </c>
      <c r="G149" s="12" t="s">
        <v>4470</v>
      </c>
      <c r="H149" s="12" t="s">
        <v>4471</v>
      </c>
      <c r="I149" s="12" t="s">
        <v>4472</v>
      </c>
      <c r="J149" s="12" t="s">
        <v>4390</v>
      </c>
      <c r="K149" s="12">
        <v>2022</v>
      </c>
      <c r="L149" s="12" t="str">
        <f>HYPERLINK("http://dx.doi.org/10.7860/JCDR/2022/50504.15932","http://dx.doi.org/10.7860/JCDR/2022/50504.15932")</f>
        <v>http://dx.doi.org/10.7860/JCDR/2022/50504.15932</v>
      </c>
    </row>
    <row r="150" spans="1:12" x14ac:dyDescent="0.2">
      <c r="A150" s="12" t="s">
        <v>4760</v>
      </c>
      <c r="B150" s="12" t="s">
        <v>6593</v>
      </c>
      <c r="C150" s="12" t="s">
        <v>4761</v>
      </c>
      <c r="D150" s="12" t="s">
        <v>4469</v>
      </c>
      <c r="E150" s="12" t="s">
        <v>4394</v>
      </c>
      <c r="F150" s="12" t="s">
        <v>4390</v>
      </c>
      <c r="G150" s="12" t="s">
        <v>4470</v>
      </c>
      <c r="H150" s="12" t="s">
        <v>4471</v>
      </c>
      <c r="I150" s="12" t="s">
        <v>4472</v>
      </c>
      <c r="J150" s="12" t="s">
        <v>4390</v>
      </c>
      <c r="K150" s="12">
        <v>2022</v>
      </c>
      <c r="L150" s="12" t="str">
        <f>HYPERLINK("http://dx.doi.org/10.7860/JCDR/2022/55427.16540","http://dx.doi.org/10.7860/JCDR/2022/55427.16540")</f>
        <v>http://dx.doi.org/10.7860/JCDR/2022/55427.16540</v>
      </c>
    </row>
    <row r="151" spans="1:12" x14ac:dyDescent="0.2">
      <c r="A151" s="12" t="s">
        <v>5386</v>
      </c>
      <c r="B151" s="12" t="s">
        <v>6593</v>
      </c>
      <c r="C151" s="12" t="s">
        <v>5387</v>
      </c>
      <c r="D151" s="12" t="s">
        <v>4469</v>
      </c>
      <c r="E151" s="12" t="s">
        <v>4394</v>
      </c>
      <c r="F151" s="12" t="s">
        <v>4390</v>
      </c>
      <c r="G151" s="12" t="s">
        <v>4470</v>
      </c>
      <c r="H151" s="12" t="s">
        <v>4471</v>
      </c>
      <c r="I151" s="12" t="s">
        <v>4472</v>
      </c>
      <c r="J151" s="12" t="s">
        <v>4390</v>
      </c>
      <c r="K151" s="12">
        <v>2020</v>
      </c>
      <c r="L151" s="12" t="str">
        <f>HYPERLINK("http://dx.doi.org/10.7860/JCDR/2020/43455.14067","http://dx.doi.org/10.7860/JCDR/2020/43455.14067")</f>
        <v>http://dx.doi.org/10.7860/JCDR/2020/43455.14067</v>
      </c>
    </row>
    <row r="152" spans="1:12" x14ac:dyDescent="0.2">
      <c r="A152" s="12" t="s">
        <v>4662</v>
      </c>
      <c r="B152" s="12" t="s">
        <v>6593</v>
      </c>
      <c r="C152" s="12" t="s">
        <v>4663</v>
      </c>
      <c r="D152" s="12" t="s">
        <v>4637</v>
      </c>
      <c r="E152" s="12" t="s">
        <v>4394</v>
      </c>
      <c r="F152" s="12" t="s">
        <v>4390</v>
      </c>
      <c r="G152" s="12" t="s">
        <v>4638</v>
      </c>
      <c r="H152" s="12" t="s">
        <v>4639</v>
      </c>
      <c r="I152" s="12" t="s">
        <v>4640</v>
      </c>
      <c r="J152" s="12" t="s">
        <v>4390</v>
      </c>
      <c r="K152" s="12">
        <v>2020</v>
      </c>
      <c r="L152" s="12" t="str">
        <f>HYPERLINK("http://dx.doi.org/10.14260/jemds/2020/808","http://dx.doi.org/10.14260/jemds/2020/808")</f>
        <v>http://dx.doi.org/10.14260/jemds/2020/808</v>
      </c>
    </row>
    <row r="153" spans="1:12" x14ac:dyDescent="0.2">
      <c r="A153" s="12" t="s">
        <v>6351</v>
      </c>
      <c r="B153" s="12" t="s">
        <v>6593</v>
      </c>
      <c r="C153" s="12" t="s">
        <v>162</v>
      </c>
      <c r="D153" s="12" t="s">
        <v>6048</v>
      </c>
      <c r="E153" s="12" t="s">
        <v>4394</v>
      </c>
      <c r="F153" s="12" t="s">
        <v>4390</v>
      </c>
      <c r="G153" s="12" t="s">
        <v>6049</v>
      </c>
      <c r="H153" s="12" t="s">
        <v>6050</v>
      </c>
      <c r="I153" s="12" t="s">
        <v>6051</v>
      </c>
      <c r="J153" s="12" t="s">
        <v>4390</v>
      </c>
      <c r="K153" s="12">
        <v>2021</v>
      </c>
      <c r="L153" s="12" t="str">
        <f>HYPERLINK("http://dx.doi.org/10.1016/j.joen.2020.11.023","http://dx.doi.org/10.1016/j.joen.2020.11.023")</f>
        <v>http://dx.doi.org/10.1016/j.joen.2020.11.023</v>
      </c>
    </row>
    <row r="154" spans="1:12" x14ac:dyDescent="0.2">
      <c r="A154" s="12" t="s">
        <v>5098</v>
      </c>
      <c r="B154" s="12" t="s">
        <v>6593</v>
      </c>
      <c r="C154" s="12" t="s">
        <v>5099</v>
      </c>
      <c r="D154" s="12" t="s">
        <v>4469</v>
      </c>
      <c r="E154" s="12" t="s">
        <v>4394</v>
      </c>
      <c r="F154" s="12" t="s">
        <v>4390</v>
      </c>
      <c r="G154" s="12" t="s">
        <v>4470</v>
      </c>
      <c r="H154" s="12" t="s">
        <v>4471</v>
      </c>
      <c r="I154" s="12" t="s">
        <v>4472</v>
      </c>
      <c r="J154" s="12" t="s">
        <v>4390</v>
      </c>
      <c r="K154" s="12">
        <v>2021</v>
      </c>
      <c r="L154" s="12" t="str">
        <f>HYPERLINK("http://dx.doi.org/10.7860/JCDR/2021/50215.15172","http://dx.doi.org/10.7860/JCDR/2021/50215.15172")</f>
        <v>http://dx.doi.org/10.7860/JCDR/2021/50215.15172</v>
      </c>
    </row>
    <row r="155" spans="1:12" x14ac:dyDescent="0.2">
      <c r="A155" s="12" t="s">
        <v>6165</v>
      </c>
      <c r="B155" s="12" t="s">
        <v>6593</v>
      </c>
      <c r="C155" s="12" t="s">
        <v>6166</v>
      </c>
      <c r="D155" s="12" t="s">
        <v>5065</v>
      </c>
      <c r="E155" s="12" t="s">
        <v>4394</v>
      </c>
      <c r="F155" s="12" t="s">
        <v>4390</v>
      </c>
      <c r="G155" s="12" t="s">
        <v>418</v>
      </c>
      <c r="H155" s="12" t="s">
        <v>5066</v>
      </c>
      <c r="I155" s="12" t="s">
        <v>5067</v>
      </c>
      <c r="J155" s="12" t="s">
        <v>4390</v>
      </c>
      <c r="K155" s="12">
        <v>2019</v>
      </c>
      <c r="L155" s="12" t="str">
        <f>HYPERLINK("http://dx.doi.org/10.4103/jiaomr.jiaomr_188_18","http://dx.doi.org/10.4103/jiaomr.jiaomr_188_18")</f>
        <v>http://dx.doi.org/10.4103/jiaomr.jiaomr_188_18</v>
      </c>
    </row>
    <row r="156" spans="1:12" x14ac:dyDescent="0.2">
      <c r="A156" s="12" t="s">
        <v>6520</v>
      </c>
      <c r="B156" s="12" t="s">
        <v>6593</v>
      </c>
      <c r="C156" s="12" t="s">
        <v>6521</v>
      </c>
      <c r="D156" s="12" t="s">
        <v>5065</v>
      </c>
      <c r="E156" s="12" t="s">
        <v>4394</v>
      </c>
      <c r="F156" s="12" t="s">
        <v>4390</v>
      </c>
      <c r="G156" s="12" t="s">
        <v>418</v>
      </c>
      <c r="H156" s="12" t="s">
        <v>5066</v>
      </c>
      <c r="I156" s="12" t="s">
        <v>5067</v>
      </c>
      <c r="J156" s="12" t="s">
        <v>4390</v>
      </c>
      <c r="K156" s="12">
        <v>2022</v>
      </c>
      <c r="L156" s="12" t="str">
        <f>HYPERLINK("http://dx.doi.org/10.4103/jiaomr.jiaomr_199_20","http://dx.doi.org/10.4103/jiaomr.jiaomr_199_20")</f>
        <v>http://dx.doi.org/10.4103/jiaomr.jiaomr_199_20</v>
      </c>
    </row>
    <row r="157" spans="1:12" x14ac:dyDescent="0.2">
      <c r="A157" s="12" t="s">
        <v>5324</v>
      </c>
      <c r="B157" s="12" t="s">
        <v>6593</v>
      </c>
      <c r="C157" s="12" t="s">
        <v>5325</v>
      </c>
      <c r="D157" s="12" t="s">
        <v>4637</v>
      </c>
      <c r="E157" s="12" t="s">
        <v>4433</v>
      </c>
      <c r="F157" s="12" t="s">
        <v>4390</v>
      </c>
      <c r="G157" s="12" t="s">
        <v>4638</v>
      </c>
      <c r="H157" s="12" t="s">
        <v>4639</v>
      </c>
      <c r="I157" s="12" t="s">
        <v>4640</v>
      </c>
      <c r="J157" s="12" t="s">
        <v>4390</v>
      </c>
      <c r="K157" s="12">
        <v>2021</v>
      </c>
      <c r="L157" s="12" t="str">
        <f>HYPERLINK("http://dx.doi.org/10.14260/jemds/2021/84","http://dx.doi.org/10.14260/jemds/2021/84")</f>
        <v>http://dx.doi.org/10.14260/jemds/2021/84</v>
      </c>
    </row>
    <row r="158" spans="1:12" x14ac:dyDescent="0.2">
      <c r="A158" s="12" t="s">
        <v>6241</v>
      </c>
      <c r="B158" s="12" t="s">
        <v>6593</v>
      </c>
      <c r="C158" s="12" t="s">
        <v>314</v>
      </c>
      <c r="D158" s="12" t="s">
        <v>6131</v>
      </c>
      <c r="E158" s="12" t="s">
        <v>4394</v>
      </c>
      <c r="F158" s="12" t="s">
        <v>4390</v>
      </c>
      <c r="G158" s="12" t="s">
        <v>6132</v>
      </c>
      <c r="H158" s="12" t="s">
        <v>6133</v>
      </c>
      <c r="I158" s="12" t="s">
        <v>6134</v>
      </c>
      <c r="J158" s="12" t="s">
        <v>4390</v>
      </c>
      <c r="K158" s="12">
        <v>2019</v>
      </c>
      <c r="L158" s="12" t="str">
        <f>HYPERLINK("http://dx.doi.org/10.5125/jkaoms.2019.45.5.285","http://dx.doi.org/10.5125/jkaoms.2019.45.5.285")</f>
        <v>http://dx.doi.org/10.5125/jkaoms.2019.45.5.285</v>
      </c>
    </row>
    <row r="159" spans="1:12" x14ac:dyDescent="0.2">
      <c r="A159" s="12" t="s">
        <v>5012</v>
      </c>
      <c r="B159" s="12" t="s">
        <v>6593</v>
      </c>
      <c r="C159" s="12" t="s">
        <v>5013</v>
      </c>
      <c r="D159" s="12" t="s">
        <v>4637</v>
      </c>
      <c r="E159" s="12" t="s">
        <v>4394</v>
      </c>
      <c r="F159" s="12" t="s">
        <v>4390</v>
      </c>
      <c r="G159" s="12" t="s">
        <v>4638</v>
      </c>
      <c r="H159" s="12" t="s">
        <v>4639</v>
      </c>
      <c r="I159" s="12" t="s">
        <v>4640</v>
      </c>
      <c r="J159" s="12" t="s">
        <v>4390</v>
      </c>
      <c r="K159" s="12">
        <v>2021</v>
      </c>
      <c r="L159" s="12" t="str">
        <f>HYPERLINK("http://dx.doi.org/10.14260/jemds/2021/233","http://dx.doi.org/10.14260/jemds/2021/233")</f>
        <v>http://dx.doi.org/10.14260/jemds/2021/233</v>
      </c>
    </row>
    <row r="160" spans="1:12" x14ac:dyDescent="0.2">
      <c r="A160" s="12" t="s">
        <v>5500</v>
      </c>
      <c r="B160" s="12" t="s">
        <v>6593</v>
      </c>
      <c r="C160" s="12" t="s">
        <v>198</v>
      </c>
      <c r="D160" s="12" t="s">
        <v>5501</v>
      </c>
      <c r="E160" s="12" t="s">
        <v>4394</v>
      </c>
      <c r="F160" s="12" t="s">
        <v>4390</v>
      </c>
      <c r="G160" s="12" t="s">
        <v>4724</v>
      </c>
      <c r="H160" s="12" t="s">
        <v>4390</v>
      </c>
      <c r="I160" s="12" t="s">
        <v>5502</v>
      </c>
      <c r="J160" s="12" t="s">
        <v>4390</v>
      </c>
      <c r="K160" s="12">
        <v>2021</v>
      </c>
      <c r="L160" s="12" t="str">
        <f>HYPERLINK("http://dx.doi.org/10.3390/jcm10030535","http://dx.doi.org/10.3390/jcm10030535")</f>
        <v>http://dx.doi.org/10.3390/jcm10030535</v>
      </c>
    </row>
    <row r="161" spans="1:12" x14ac:dyDescent="0.2">
      <c r="A161" s="12" t="s">
        <v>5025</v>
      </c>
      <c r="B161" s="12" t="s">
        <v>6593</v>
      </c>
      <c r="C161" s="12" t="s">
        <v>5026</v>
      </c>
      <c r="D161" s="12" t="s">
        <v>4859</v>
      </c>
      <c r="E161" s="12" t="s">
        <v>4394</v>
      </c>
      <c r="F161" s="12" t="s">
        <v>4390</v>
      </c>
      <c r="G161" s="12" t="s">
        <v>4860</v>
      </c>
      <c r="H161" s="12" t="s">
        <v>4861</v>
      </c>
      <c r="I161" s="12" t="s">
        <v>4862</v>
      </c>
      <c r="J161" s="12" t="s">
        <v>4390</v>
      </c>
      <c r="K161" s="12">
        <v>2022</v>
      </c>
      <c r="L161" s="12" t="s">
        <v>4390</v>
      </c>
    </row>
    <row r="162" spans="1:12" x14ac:dyDescent="0.2">
      <c r="A162" s="12" t="s">
        <v>4921</v>
      </c>
      <c r="B162" s="12" t="s">
        <v>6593</v>
      </c>
      <c r="C162" s="12" t="s">
        <v>4922</v>
      </c>
      <c r="D162" s="12" t="s">
        <v>4637</v>
      </c>
      <c r="E162" s="12" t="s">
        <v>4433</v>
      </c>
      <c r="F162" s="12" t="s">
        <v>4390</v>
      </c>
      <c r="G162" s="12" t="s">
        <v>4638</v>
      </c>
      <c r="H162" s="12" t="s">
        <v>4639</v>
      </c>
      <c r="I162" s="12" t="s">
        <v>4640</v>
      </c>
      <c r="J162" s="12" t="s">
        <v>4390</v>
      </c>
      <c r="K162" s="12">
        <v>2021</v>
      </c>
      <c r="L162" s="12" t="str">
        <f>HYPERLINK("http://dx.doi.org/10.14260/jemds/2021/415","http://dx.doi.org/10.14260/jemds/2021/415")</f>
        <v>http://dx.doi.org/10.14260/jemds/2021/415</v>
      </c>
    </row>
    <row r="163" spans="1:12" x14ac:dyDescent="0.2">
      <c r="A163" s="12" t="s">
        <v>5471</v>
      </c>
      <c r="B163" s="12" t="s">
        <v>6593</v>
      </c>
      <c r="C163" s="12" t="s">
        <v>5472</v>
      </c>
      <c r="D163" s="12" t="s">
        <v>4936</v>
      </c>
      <c r="E163" s="12" t="s">
        <v>4394</v>
      </c>
      <c r="F163" s="12" t="s">
        <v>4390</v>
      </c>
      <c r="G163" s="12" t="s">
        <v>4937</v>
      </c>
      <c r="H163" s="12" t="s">
        <v>4938</v>
      </c>
      <c r="I163" s="12" t="s">
        <v>4390</v>
      </c>
      <c r="J163" s="12" t="s">
        <v>4390</v>
      </c>
      <c r="K163" s="12">
        <v>2022</v>
      </c>
      <c r="L163" s="12" t="str">
        <f>HYPERLINK("http://dx.doi.org/10.18137/cardiometry.2022.25.13071310","http://dx.doi.org/10.18137/cardiometry.2022.25.13071310")</f>
        <v>http://dx.doi.org/10.18137/cardiometry.2022.25.13071310</v>
      </c>
    </row>
    <row r="164" spans="1:12" x14ac:dyDescent="0.2">
      <c r="A164" s="12" t="s">
        <v>4818</v>
      </c>
      <c r="B164" s="12" t="s">
        <v>6593</v>
      </c>
      <c r="C164" s="12" t="s">
        <v>4819</v>
      </c>
      <c r="D164" s="12" t="s">
        <v>4820</v>
      </c>
      <c r="E164" s="12" t="s">
        <v>4394</v>
      </c>
      <c r="F164" s="12" t="s">
        <v>4390</v>
      </c>
      <c r="G164" s="12" t="s">
        <v>4821</v>
      </c>
      <c r="H164" s="12" t="s">
        <v>4822</v>
      </c>
      <c r="I164" s="12" t="s">
        <v>4390</v>
      </c>
      <c r="J164" s="12" t="s">
        <v>4390</v>
      </c>
      <c r="K164" s="12">
        <v>2021</v>
      </c>
      <c r="L164" s="12" t="s">
        <v>4390</v>
      </c>
    </row>
    <row r="165" spans="1:12" x14ac:dyDescent="0.2">
      <c r="A165" s="12" t="s">
        <v>6464</v>
      </c>
      <c r="B165" s="12" t="s">
        <v>6593</v>
      </c>
      <c r="C165" s="12" t="s">
        <v>335</v>
      </c>
      <c r="D165" s="12" t="s">
        <v>336</v>
      </c>
      <c r="E165" s="12" t="s">
        <v>4394</v>
      </c>
      <c r="F165" s="12" t="s">
        <v>4390</v>
      </c>
      <c r="G165" s="12" t="s">
        <v>5851</v>
      </c>
      <c r="H165" s="12" t="s">
        <v>6465</v>
      </c>
      <c r="I165" s="12" t="s">
        <v>6466</v>
      </c>
      <c r="J165" s="12" t="s">
        <v>4390</v>
      </c>
      <c r="K165" s="12">
        <v>2019</v>
      </c>
      <c r="L165" s="12" t="str">
        <f>HYPERLINK("http://dx.doi.org/10.3290/j.ohpd.a41979","http://dx.doi.org/10.3290/j.ohpd.a41979")</f>
        <v>http://dx.doi.org/10.3290/j.ohpd.a41979</v>
      </c>
    </row>
    <row r="166" spans="1:12" x14ac:dyDescent="0.2">
      <c r="A166" s="12" t="s">
        <v>4926</v>
      </c>
      <c r="B166" s="12" t="s">
        <v>6593</v>
      </c>
      <c r="C166" s="12" t="s">
        <v>175</v>
      </c>
      <c r="D166" s="12" t="s">
        <v>5195</v>
      </c>
      <c r="E166" s="12" t="s">
        <v>4394</v>
      </c>
      <c r="F166" s="12" t="s">
        <v>4390</v>
      </c>
      <c r="G166" s="12" t="s">
        <v>558</v>
      </c>
      <c r="H166" s="12" t="s">
        <v>5196</v>
      </c>
      <c r="I166" s="12" t="s">
        <v>5197</v>
      </c>
      <c r="J166" s="12" t="s">
        <v>4390</v>
      </c>
      <c r="K166" s="12">
        <v>2021</v>
      </c>
      <c r="L166" s="12" t="str">
        <f>HYPERLINK("http://dx.doi.org/10.1007/s11282-020-00457-8","http://dx.doi.org/10.1007/s11282-020-00457-8")</f>
        <v>http://dx.doi.org/10.1007/s11282-020-00457-8</v>
      </c>
    </row>
    <row r="167" spans="1:12" x14ac:dyDescent="0.2">
      <c r="A167" s="12" t="s">
        <v>5646</v>
      </c>
      <c r="B167" s="12" t="s">
        <v>6593</v>
      </c>
      <c r="C167" s="12" t="s">
        <v>444</v>
      </c>
      <c r="D167" s="12" t="s">
        <v>423</v>
      </c>
      <c r="E167" s="12" t="s">
        <v>4401</v>
      </c>
      <c r="F167" s="12" t="s">
        <v>427</v>
      </c>
      <c r="G167" s="12" t="s">
        <v>512</v>
      </c>
      <c r="H167" s="12" t="s">
        <v>421</v>
      </c>
      <c r="I167" s="12" t="s">
        <v>4390</v>
      </c>
      <c r="J167" s="12" t="s">
        <v>4390</v>
      </c>
      <c r="K167" s="12">
        <v>2022</v>
      </c>
      <c r="L167" s="12" t="str">
        <f>HYPERLINK("http://dx.doi.org/10.1016/j.matpr.2021.04.282","http://dx.doi.org/10.1016/j.matpr.2021.04.282")</f>
        <v>http://dx.doi.org/10.1016/j.matpr.2021.04.282</v>
      </c>
    </row>
    <row r="168" spans="1:12" x14ac:dyDescent="0.2">
      <c r="A168" s="12" t="s">
        <v>5023</v>
      </c>
      <c r="B168" s="12" t="s">
        <v>6593</v>
      </c>
      <c r="C168" s="12" t="s">
        <v>5024</v>
      </c>
      <c r="D168" s="12" t="s">
        <v>4820</v>
      </c>
      <c r="E168" s="12" t="s">
        <v>4394</v>
      </c>
      <c r="F168" s="12" t="s">
        <v>4390</v>
      </c>
      <c r="G168" s="12" t="s">
        <v>4821</v>
      </c>
      <c r="H168" s="12" t="s">
        <v>4822</v>
      </c>
      <c r="I168" s="12" t="s">
        <v>4390</v>
      </c>
      <c r="J168" s="12" t="s">
        <v>4390</v>
      </c>
      <c r="K168" s="12">
        <v>2021</v>
      </c>
      <c r="L168" s="12" t="s">
        <v>4390</v>
      </c>
    </row>
    <row r="169" spans="1:12" x14ac:dyDescent="0.2">
      <c r="A169" s="12" t="s">
        <v>5608</v>
      </c>
      <c r="B169" s="12" t="s">
        <v>6593</v>
      </c>
      <c r="C169" s="12" t="s">
        <v>440</v>
      </c>
      <c r="D169" s="12" t="s">
        <v>423</v>
      </c>
      <c r="E169" s="12" t="s">
        <v>4401</v>
      </c>
      <c r="F169" s="12" t="s">
        <v>427</v>
      </c>
      <c r="G169" s="12" t="s">
        <v>512</v>
      </c>
      <c r="H169" s="12" t="s">
        <v>421</v>
      </c>
      <c r="I169" s="12" t="s">
        <v>4390</v>
      </c>
      <c r="J169" s="12" t="s">
        <v>4390</v>
      </c>
      <c r="K169" s="12">
        <v>2022</v>
      </c>
      <c r="L169" s="12" t="str">
        <f>HYPERLINK("http://dx.doi.org/10.1016/j.matpr.2021.09.124","http://dx.doi.org/10.1016/j.matpr.2021.09.124")</f>
        <v>http://dx.doi.org/10.1016/j.matpr.2021.09.124</v>
      </c>
    </row>
    <row r="170" spans="1:12" x14ac:dyDescent="0.2">
      <c r="A170" s="12" t="s">
        <v>6532</v>
      </c>
      <c r="B170" s="12" t="s">
        <v>6593</v>
      </c>
      <c r="C170" s="12" t="s">
        <v>97</v>
      </c>
      <c r="D170" s="12" t="s">
        <v>126</v>
      </c>
      <c r="E170" s="12" t="s">
        <v>4394</v>
      </c>
      <c r="F170" s="12" t="s">
        <v>4390</v>
      </c>
      <c r="G170" s="12" t="s">
        <v>558</v>
      </c>
      <c r="H170" s="12" t="s">
        <v>6381</v>
      </c>
      <c r="I170" s="12" t="s">
        <v>6382</v>
      </c>
      <c r="J170" s="12" t="s">
        <v>4390</v>
      </c>
      <c r="K170" s="12">
        <v>2022</v>
      </c>
      <c r="L170" s="12" t="str">
        <f>HYPERLINK("http://dx.doi.org/10.1007/s11274-022-03410-5","http://dx.doi.org/10.1007/s11274-022-03410-5")</f>
        <v>http://dx.doi.org/10.1007/s11274-022-03410-5</v>
      </c>
    </row>
    <row r="171" spans="1:12" x14ac:dyDescent="0.2">
      <c r="A171" s="12" t="s">
        <v>6406</v>
      </c>
      <c r="B171" s="12" t="s">
        <v>6593</v>
      </c>
      <c r="C171" s="12" t="s">
        <v>173</v>
      </c>
      <c r="D171" s="12" t="s">
        <v>5501</v>
      </c>
      <c r="E171" s="12" t="s">
        <v>4394</v>
      </c>
      <c r="F171" s="12" t="s">
        <v>4390</v>
      </c>
      <c r="G171" s="12" t="s">
        <v>4724</v>
      </c>
      <c r="H171" s="12" t="s">
        <v>4390</v>
      </c>
      <c r="I171" s="12" t="s">
        <v>5502</v>
      </c>
      <c r="J171" s="12" t="s">
        <v>4390</v>
      </c>
      <c r="K171" s="12">
        <v>2021</v>
      </c>
      <c r="L171" s="12" t="str">
        <f>HYPERLINK("http://dx.doi.org/10.3390/jcm10204730","http://dx.doi.org/10.3390/jcm10204730")</f>
        <v>http://dx.doi.org/10.3390/jcm10204730</v>
      </c>
    </row>
    <row r="172" spans="1:12" x14ac:dyDescent="0.2">
      <c r="A172" s="12" t="s">
        <v>5116</v>
      </c>
      <c r="B172" s="12" t="s">
        <v>6593</v>
      </c>
      <c r="C172" s="12" t="s">
        <v>182</v>
      </c>
      <c r="D172" s="12" t="s">
        <v>334</v>
      </c>
      <c r="E172" s="12" t="s">
        <v>4394</v>
      </c>
      <c r="F172" s="12" t="s">
        <v>4390</v>
      </c>
      <c r="G172" s="12" t="s">
        <v>418</v>
      </c>
      <c r="H172" s="12" t="s">
        <v>5117</v>
      </c>
      <c r="I172" s="12" t="s">
        <v>4390</v>
      </c>
      <c r="J172" s="12" t="s">
        <v>4390</v>
      </c>
      <c r="K172" s="12">
        <v>2021</v>
      </c>
      <c r="L172" s="12" t="str">
        <f>HYPERLINK("http://dx.doi.org/10.4103/jpbs.JPBS_614_20","http://dx.doi.org/10.4103/jpbs.JPBS_614_20")</f>
        <v>http://dx.doi.org/10.4103/jpbs.JPBS_614_20</v>
      </c>
    </row>
    <row r="173" spans="1:12" x14ac:dyDescent="0.2">
      <c r="A173" s="12" t="s">
        <v>5134</v>
      </c>
      <c r="B173" s="12" t="s">
        <v>6593</v>
      </c>
      <c r="C173" s="12" t="s">
        <v>5135</v>
      </c>
      <c r="D173" s="12" t="s">
        <v>4637</v>
      </c>
      <c r="E173" s="12" t="s">
        <v>4394</v>
      </c>
      <c r="F173" s="12" t="s">
        <v>4390</v>
      </c>
      <c r="G173" s="12" t="s">
        <v>4638</v>
      </c>
      <c r="H173" s="12" t="s">
        <v>4639</v>
      </c>
      <c r="I173" s="12" t="s">
        <v>4640</v>
      </c>
      <c r="J173" s="12" t="s">
        <v>4390</v>
      </c>
      <c r="K173" s="12">
        <v>2019</v>
      </c>
      <c r="L173" s="12" t="str">
        <f>HYPERLINK("http://dx.doi.org/10.14260/jemds/2019/849","http://dx.doi.org/10.14260/jemds/2019/849")</f>
        <v>http://dx.doi.org/10.14260/jemds/2019/849</v>
      </c>
    </row>
    <row r="174" spans="1:12" x14ac:dyDescent="0.2">
      <c r="A174" s="12" t="s">
        <v>4930</v>
      </c>
      <c r="B174" s="12" t="s">
        <v>6593</v>
      </c>
      <c r="C174" s="12" t="s">
        <v>4931</v>
      </c>
      <c r="D174" s="12" t="s">
        <v>4469</v>
      </c>
      <c r="E174" s="12" t="s">
        <v>4394</v>
      </c>
      <c r="F174" s="12" t="s">
        <v>4390</v>
      </c>
      <c r="G174" s="12" t="s">
        <v>4470</v>
      </c>
      <c r="H174" s="12" t="s">
        <v>4471</v>
      </c>
      <c r="I174" s="12" t="s">
        <v>4472</v>
      </c>
      <c r="J174" s="12" t="s">
        <v>4390</v>
      </c>
      <c r="K174" s="12">
        <v>2021</v>
      </c>
      <c r="L174" s="12" t="str">
        <f>HYPERLINK("http://dx.doi.org/10.7860/JCDR/2021/46703.14480","http://dx.doi.org/10.7860/JCDR/2021/46703.14480")</f>
        <v>http://dx.doi.org/10.7860/JCDR/2021/46703.14480</v>
      </c>
    </row>
    <row r="175" spans="1:12" x14ac:dyDescent="0.2">
      <c r="A175" s="12" t="s">
        <v>4998</v>
      </c>
      <c r="B175" s="12" t="s">
        <v>6593</v>
      </c>
      <c r="C175" s="12" t="s">
        <v>68</v>
      </c>
      <c r="D175" s="12" t="s">
        <v>4999</v>
      </c>
      <c r="E175" s="12" t="s">
        <v>4433</v>
      </c>
      <c r="F175" s="12" t="s">
        <v>4390</v>
      </c>
      <c r="G175" s="12" t="s">
        <v>418</v>
      </c>
      <c r="H175" s="12" t="s">
        <v>5000</v>
      </c>
      <c r="I175" s="12" t="s">
        <v>5001</v>
      </c>
      <c r="J175" s="12" t="s">
        <v>4390</v>
      </c>
      <c r="K175" s="12">
        <v>2022</v>
      </c>
      <c r="L175" s="12" t="str">
        <f>HYPERLINK("http://dx.doi.org/10.4103/joacp.JOACP_146_20","http://dx.doi.org/10.4103/joacp.JOACP_146_20")</f>
        <v>http://dx.doi.org/10.4103/joacp.JOACP_146_20</v>
      </c>
    </row>
    <row r="176" spans="1:12" x14ac:dyDescent="0.2">
      <c r="A176" s="12" t="s">
        <v>5752</v>
      </c>
      <c r="B176" s="12" t="s">
        <v>6593</v>
      </c>
      <c r="C176" s="12" t="s">
        <v>5753</v>
      </c>
      <c r="D176" s="12" t="s">
        <v>4820</v>
      </c>
      <c r="E176" s="12" t="s">
        <v>4394</v>
      </c>
      <c r="F176" s="12" t="s">
        <v>4390</v>
      </c>
      <c r="G176" s="12" t="s">
        <v>4821</v>
      </c>
      <c r="H176" s="12" t="s">
        <v>4822</v>
      </c>
      <c r="I176" s="12" t="s">
        <v>4390</v>
      </c>
      <c r="J176" s="12" t="s">
        <v>4390</v>
      </c>
      <c r="K176" s="12">
        <v>2020</v>
      </c>
      <c r="L176" s="12" t="s">
        <v>4390</v>
      </c>
    </row>
    <row r="177" spans="1:12" x14ac:dyDescent="0.2">
      <c r="A177" s="12" t="s">
        <v>5194</v>
      </c>
      <c r="B177" s="12" t="s">
        <v>6593</v>
      </c>
      <c r="C177" s="12" t="s">
        <v>6224</v>
      </c>
      <c r="D177" s="12" t="s">
        <v>4637</v>
      </c>
      <c r="E177" s="12" t="s">
        <v>4653</v>
      </c>
      <c r="F177" s="12" t="s">
        <v>4390</v>
      </c>
      <c r="G177" s="12" t="s">
        <v>4638</v>
      </c>
      <c r="H177" s="12" t="s">
        <v>4639</v>
      </c>
      <c r="I177" s="12" t="s">
        <v>4640</v>
      </c>
      <c r="J177" s="12" t="s">
        <v>4390</v>
      </c>
      <c r="K177" s="12">
        <v>2019</v>
      </c>
      <c r="L177" s="12" t="str">
        <f>HYPERLINK("http://dx.doi.org/10.14260/jemds/2019/785","http://dx.doi.org/10.14260/jemds/2019/785")</f>
        <v>http://dx.doi.org/10.14260/jemds/2019/785</v>
      </c>
    </row>
    <row r="178" spans="1:12" customFormat="1" ht="15" x14ac:dyDescent="0.25">
      <c r="A178" s="2" t="s">
        <v>5454</v>
      </c>
      <c r="B178" s="2" t="s">
        <v>6594</v>
      </c>
      <c r="C178" s="2" t="s">
        <v>215</v>
      </c>
      <c r="D178" s="2" t="s">
        <v>216</v>
      </c>
      <c r="E178" s="2" t="s">
        <v>4433</v>
      </c>
      <c r="F178" s="2" t="s">
        <v>4390</v>
      </c>
      <c r="G178" s="2" t="s">
        <v>5091</v>
      </c>
      <c r="H178" s="2" t="s">
        <v>5368</v>
      </c>
      <c r="I178" s="2" t="s">
        <v>5369</v>
      </c>
      <c r="J178" s="2" t="s">
        <v>4390</v>
      </c>
      <c r="K178" s="2">
        <v>2021</v>
      </c>
      <c r="L178" s="2" t="str">
        <f>HYPERLINK("http://dx.doi.org/10.2174/1381612826666201118113311","http://dx.doi.org/10.2174/1381612826666201118113311")</f>
        <v>http://dx.doi.org/10.2174/1381612826666201118113311</v>
      </c>
    </row>
    <row r="179" spans="1:12" customFormat="1" ht="15" x14ac:dyDescent="0.25">
      <c r="A179" s="2" t="s">
        <v>5982</v>
      </c>
      <c r="B179" s="2" t="s">
        <v>6594</v>
      </c>
      <c r="C179" s="2" t="s">
        <v>448</v>
      </c>
      <c r="D179" s="2" t="s">
        <v>423</v>
      </c>
      <c r="E179" s="2" t="s">
        <v>4401</v>
      </c>
      <c r="F179" s="2" t="s">
        <v>449</v>
      </c>
      <c r="G179" s="2" t="s">
        <v>512</v>
      </c>
      <c r="H179" s="2" t="s">
        <v>421</v>
      </c>
      <c r="I179" s="2" t="s">
        <v>4390</v>
      </c>
      <c r="J179" s="2" t="s">
        <v>4390</v>
      </c>
      <c r="K179" s="2">
        <v>2022</v>
      </c>
      <c r="L179" s="2" t="str">
        <f>HYPERLINK("http://dx.doi.org/10.1016/j.matpr.2021.12.252","http://dx.doi.org/10.1016/j.matpr.2021.12.252")</f>
        <v>http://dx.doi.org/10.1016/j.matpr.2021.12.252</v>
      </c>
    </row>
    <row r="180" spans="1:12" customFormat="1" ht="15" x14ac:dyDescent="0.25">
      <c r="A180" s="2" t="s">
        <v>6377</v>
      </c>
      <c r="B180" s="2" t="s">
        <v>6594</v>
      </c>
      <c r="C180" s="2" t="s">
        <v>456</v>
      </c>
      <c r="D180" s="2" t="s">
        <v>423</v>
      </c>
      <c r="E180" s="2" t="s">
        <v>4401</v>
      </c>
      <c r="F180" s="2" t="s">
        <v>6378</v>
      </c>
      <c r="G180" s="2" t="s">
        <v>512</v>
      </c>
      <c r="H180" s="2" t="s">
        <v>421</v>
      </c>
      <c r="I180" s="2" t="s">
        <v>4390</v>
      </c>
      <c r="J180" s="2" t="s">
        <v>4390</v>
      </c>
      <c r="K180" s="2">
        <v>2022</v>
      </c>
      <c r="L180" s="2" t="str">
        <f>HYPERLINK("http://dx.doi.org/10.1016/j.matpr.2022.02.371","http://dx.doi.org/10.1016/j.matpr.2022.02.371")</f>
        <v>http://dx.doi.org/10.1016/j.matpr.2022.02.371</v>
      </c>
    </row>
    <row r="181" spans="1:12" customFormat="1" ht="15" x14ac:dyDescent="0.25">
      <c r="A181" s="2" t="s">
        <v>6178</v>
      </c>
      <c r="B181" s="2" t="s">
        <v>6594</v>
      </c>
      <c r="C181" s="2" t="s">
        <v>2064</v>
      </c>
      <c r="D181" s="2" t="s">
        <v>6179</v>
      </c>
      <c r="E181" s="2" t="s">
        <v>4573</v>
      </c>
      <c r="F181" s="2" t="s">
        <v>4390</v>
      </c>
      <c r="G181" s="2" t="s">
        <v>4809</v>
      </c>
      <c r="H181" s="2" t="s">
        <v>6180</v>
      </c>
      <c r="I181" s="2" t="s">
        <v>6181</v>
      </c>
      <c r="J181" s="2" t="s">
        <v>4390</v>
      </c>
      <c r="K181" s="2" t="s">
        <v>4390</v>
      </c>
      <c r="L181" s="2" t="str">
        <f>HYPERLINK("http://dx.doi.org/10.1080/14484846.2021.2023379","http://dx.doi.org/10.1080/14484846.2021.2023379")</f>
        <v>http://dx.doi.org/10.1080/14484846.2021.2023379</v>
      </c>
    </row>
    <row r="182" spans="1:12" customFormat="1" ht="15" x14ac:dyDescent="0.25">
      <c r="A182" s="2" t="s">
        <v>5557</v>
      </c>
      <c r="B182" s="2" t="s">
        <v>6594</v>
      </c>
      <c r="C182" s="2" t="s">
        <v>511</v>
      </c>
      <c r="D182" s="2" t="s">
        <v>5558</v>
      </c>
      <c r="E182" s="2" t="s">
        <v>4401</v>
      </c>
      <c r="F182" s="2" t="s">
        <v>5559</v>
      </c>
      <c r="G182" s="2" t="s">
        <v>5560</v>
      </c>
      <c r="H182" s="2" t="s">
        <v>510</v>
      </c>
      <c r="I182" s="2" t="s">
        <v>4390</v>
      </c>
      <c r="J182" s="2" t="s">
        <v>4390</v>
      </c>
      <c r="K182" s="2">
        <v>2020</v>
      </c>
      <c r="L182" s="2" t="str">
        <f>HYPERLINK("http://dx.doi.org/10.1016/j.procs.2020.03.344","http://dx.doi.org/10.1016/j.procs.2020.03.344")</f>
        <v>http://dx.doi.org/10.1016/j.procs.2020.03.344</v>
      </c>
    </row>
    <row r="183" spans="1:12" customFormat="1" ht="15" x14ac:dyDescent="0.25">
      <c r="A183" s="2" t="s">
        <v>6177</v>
      </c>
      <c r="B183" s="2" t="s">
        <v>6594</v>
      </c>
      <c r="C183" s="2" t="s">
        <v>98</v>
      </c>
      <c r="D183" s="2" t="s">
        <v>5884</v>
      </c>
      <c r="E183" s="2" t="s">
        <v>4394</v>
      </c>
      <c r="F183" s="2" t="s">
        <v>4390</v>
      </c>
      <c r="G183" s="2" t="s">
        <v>4961</v>
      </c>
      <c r="H183" s="2" t="s">
        <v>5885</v>
      </c>
      <c r="I183" s="2" t="s">
        <v>5886</v>
      </c>
      <c r="J183" s="2" t="s">
        <v>4390</v>
      </c>
      <c r="K183" s="2">
        <v>2022</v>
      </c>
      <c r="L183" s="2" t="str">
        <f>HYPERLINK("http://dx.doi.org/10.1055/s-0041-1741503","http://dx.doi.org/10.1055/s-0041-1741503")</f>
        <v>http://dx.doi.org/10.1055/s-0041-1741503</v>
      </c>
    </row>
    <row r="184" spans="1:12" customFormat="1" ht="15" x14ac:dyDescent="0.25">
      <c r="A184" s="2" t="s">
        <v>5961</v>
      </c>
      <c r="B184" s="2" t="s">
        <v>6594</v>
      </c>
      <c r="C184" s="2" t="s">
        <v>2608</v>
      </c>
      <c r="D184" s="2" t="s">
        <v>5962</v>
      </c>
      <c r="E184" s="2" t="s">
        <v>4433</v>
      </c>
      <c r="F184" s="2" t="s">
        <v>4390</v>
      </c>
      <c r="G184" s="2" t="s">
        <v>5963</v>
      </c>
      <c r="H184" s="2" t="s">
        <v>5964</v>
      </c>
      <c r="I184" s="2" t="s">
        <v>5965</v>
      </c>
      <c r="J184" s="2" t="s">
        <v>4390</v>
      </c>
      <c r="K184" s="2">
        <v>2021</v>
      </c>
      <c r="L184" s="2" t="str">
        <f>HYPERLINK("http://dx.doi.org/10.1115/1.4051261","http://dx.doi.org/10.1115/1.4051261")</f>
        <v>http://dx.doi.org/10.1115/1.4051261</v>
      </c>
    </row>
    <row r="185" spans="1:12" customFormat="1" ht="15" x14ac:dyDescent="0.25">
      <c r="A185" s="2" t="s">
        <v>5259</v>
      </c>
      <c r="B185" s="2" t="s">
        <v>6594</v>
      </c>
      <c r="C185" s="2" t="s">
        <v>3526</v>
      </c>
      <c r="D185" s="2" t="s">
        <v>6007</v>
      </c>
      <c r="E185" s="2" t="s">
        <v>4394</v>
      </c>
      <c r="F185" s="2" t="s">
        <v>4390</v>
      </c>
      <c r="G185" s="2" t="s">
        <v>5214</v>
      </c>
      <c r="H185" s="2" t="s">
        <v>6008</v>
      </c>
      <c r="I185" s="2" t="s">
        <v>6009</v>
      </c>
      <c r="J185" s="2" t="s">
        <v>4390</v>
      </c>
      <c r="K185" s="2">
        <v>2020</v>
      </c>
      <c r="L185" s="2" t="str">
        <f>HYPERLINK("http://dx.doi.org/10.1080/09720529.2020.1721882","http://dx.doi.org/10.1080/09720529.2020.1721882")</f>
        <v>http://dx.doi.org/10.1080/09720529.2020.1721882</v>
      </c>
    </row>
    <row r="186" spans="1:12" customFormat="1" ht="15" x14ac:dyDescent="0.25">
      <c r="A186" s="2" t="s">
        <v>5898</v>
      </c>
      <c r="B186" s="2" t="s">
        <v>6594</v>
      </c>
      <c r="C186" s="2" t="s">
        <v>1816</v>
      </c>
      <c r="D186" s="2" t="s">
        <v>5899</v>
      </c>
      <c r="E186" s="2" t="s">
        <v>4394</v>
      </c>
      <c r="F186" s="2" t="s">
        <v>4390</v>
      </c>
      <c r="G186" s="2" t="s">
        <v>5900</v>
      </c>
      <c r="H186" s="2" t="s">
        <v>5901</v>
      </c>
      <c r="I186" s="2" t="s">
        <v>5902</v>
      </c>
      <c r="J186" s="2" t="s">
        <v>4390</v>
      </c>
      <c r="K186" s="2">
        <v>2022</v>
      </c>
      <c r="L186" s="2" t="str">
        <f>HYPERLINK("http://dx.doi.org/10.32604/cmc.2022.026676","http://dx.doi.org/10.32604/cmc.2022.026676")</f>
        <v>http://dx.doi.org/10.32604/cmc.2022.026676</v>
      </c>
    </row>
    <row r="187" spans="1:12" customFormat="1" ht="15" x14ac:dyDescent="0.25">
      <c r="A187" s="2" t="s">
        <v>415</v>
      </c>
      <c r="B187" s="2" t="s">
        <v>6594</v>
      </c>
      <c r="C187" s="2" t="s">
        <v>416</v>
      </c>
      <c r="D187" s="2" t="s">
        <v>4762</v>
      </c>
      <c r="E187" s="2" t="s">
        <v>413</v>
      </c>
      <c r="F187" s="2" t="s">
        <v>4390</v>
      </c>
      <c r="G187" s="2" t="s">
        <v>418</v>
      </c>
      <c r="H187" s="2" t="s">
        <v>4763</v>
      </c>
      <c r="I187" s="2" t="s">
        <v>417</v>
      </c>
      <c r="J187" s="2" t="s">
        <v>4390</v>
      </c>
      <c r="K187" s="2">
        <v>2022</v>
      </c>
      <c r="L187" s="2" t="s">
        <v>4390</v>
      </c>
    </row>
    <row r="188" spans="1:12" customFormat="1" ht="15" x14ac:dyDescent="0.25">
      <c r="A188" s="2" t="s">
        <v>6340</v>
      </c>
      <c r="B188" s="2" t="s">
        <v>6594</v>
      </c>
      <c r="C188" s="2" t="s">
        <v>879</v>
      </c>
      <c r="D188" s="2" t="s">
        <v>6341</v>
      </c>
      <c r="E188" s="2" t="s">
        <v>4394</v>
      </c>
      <c r="F188" s="2" t="s">
        <v>4390</v>
      </c>
      <c r="G188" s="2" t="s">
        <v>6342</v>
      </c>
      <c r="H188" s="2" t="s">
        <v>6343</v>
      </c>
      <c r="I188" s="2" t="s">
        <v>6344</v>
      </c>
      <c r="J188" s="2" t="s">
        <v>4390</v>
      </c>
      <c r="K188" s="2">
        <v>2022</v>
      </c>
      <c r="L188" s="2" t="str">
        <f>HYPERLINK("http://dx.doi.org/10.1007/s00170-022-10033-5","http://dx.doi.org/10.1007/s00170-022-10033-5")</f>
        <v>http://dx.doi.org/10.1007/s00170-022-10033-5</v>
      </c>
    </row>
    <row r="189" spans="1:12" customFormat="1" ht="15" x14ac:dyDescent="0.25">
      <c r="A189" s="2" t="s">
        <v>6027</v>
      </c>
      <c r="B189" s="2" t="s">
        <v>6594</v>
      </c>
      <c r="C189" s="2" t="s">
        <v>450</v>
      </c>
      <c r="D189" s="2" t="s">
        <v>423</v>
      </c>
      <c r="E189" s="2" t="s">
        <v>4401</v>
      </c>
      <c r="F189" s="2" t="s">
        <v>427</v>
      </c>
      <c r="G189" s="2" t="s">
        <v>512</v>
      </c>
      <c r="H189" s="2" t="s">
        <v>421</v>
      </c>
      <c r="I189" s="2" t="s">
        <v>4390</v>
      </c>
      <c r="J189" s="2" t="s">
        <v>4390</v>
      </c>
      <c r="K189" s="2">
        <v>2022</v>
      </c>
      <c r="L189" s="2" t="str">
        <f>HYPERLINK("http://dx.doi.org/10.1016/j.matpr.2021.06.353","http://dx.doi.org/10.1016/j.matpr.2021.06.353")</f>
        <v>http://dx.doi.org/10.1016/j.matpr.2021.06.353</v>
      </c>
    </row>
    <row r="190" spans="1:12" customFormat="1" ht="15" x14ac:dyDescent="0.25">
      <c r="A190" s="2" t="s">
        <v>5987</v>
      </c>
      <c r="B190" s="2" t="s">
        <v>6594</v>
      </c>
      <c r="C190" s="2" t="s">
        <v>121</v>
      </c>
      <c r="D190" s="2" t="s">
        <v>112</v>
      </c>
      <c r="E190" s="2" t="s">
        <v>4433</v>
      </c>
      <c r="F190" s="2" t="s">
        <v>4390</v>
      </c>
      <c r="G190" s="2" t="s">
        <v>4800</v>
      </c>
      <c r="H190" s="2" t="s">
        <v>4801</v>
      </c>
      <c r="I190" s="2" t="s">
        <v>4802</v>
      </c>
      <c r="J190" s="2" t="s">
        <v>4390</v>
      </c>
      <c r="K190" s="2">
        <v>2022</v>
      </c>
      <c r="L190" s="2" t="str">
        <f>HYPERLINK("http://dx.doi.org/10.1515/hmbci-2021-0062","http://dx.doi.org/10.1515/hmbci-2021-0062")</f>
        <v>http://dx.doi.org/10.1515/hmbci-2021-0062</v>
      </c>
    </row>
    <row r="191" spans="1:12" customFormat="1" ht="15" x14ac:dyDescent="0.25">
      <c r="A191" s="2" t="s">
        <v>5970</v>
      </c>
      <c r="B191" s="2" t="s">
        <v>6594</v>
      </c>
      <c r="C191" s="2" t="s">
        <v>3883</v>
      </c>
      <c r="D191" s="2" t="s">
        <v>5971</v>
      </c>
      <c r="E191" s="2" t="s">
        <v>4394</v>
      </c>
      <c r="F191" s="2" t="s">
        <v>4390</v>
      </c>
      <c r="G191" s="2" t="s">
        <v>4492</v>
      </c>
      <c r="H191" s="2" t="s">
        <v>5972</v>
      </c>
      <c r="I191" s="2" t="s">
        <v>5973</v>
      </c>
      <c r="J191" s="2" t="s">
        <v>4390</v>
      </c>
      <c r="K191" s="2">
        <v>2019</v>
      </c>
      <c r="L191" s="2" t="str">
        <f>HYPERLINK("http://dx.doi.org/10.1002/mmce.21668","http://dx.doi.org/10.1002/mmce.21668")</f>
        <v>http://dx.doi.org/10.1002/mmce.21668</v>
      </c>
    </row>
    <row r="192" spans="1:12" customFormat="1" ht="15" x14ac:dyDescent="0.25">
      <c r="A192" s="2" t="s">
        <v>5970</v>
      </c>
      <c r="B192" s="2" t="s">
        <v>6594</v>
      </c>
      <c r="C192" s="2" t="s">
        <v>3823</v>
      </c>
      <c r="D192" s="2" t="s">
        <v>6109</v>
      </c>
      <c r="E192" s="2" t="s">
        <v>4394</v>
      </c>
      <c r="F192" s="2" t="s">
        <v>4390</v>
      </c>
      <c r="G192" s="2" t="s">
        <v>4809</v>
      </c>
      <c r="H192" s="2" t="s">
        <v>6110</v>
      </c>
      <c r="I192" s="2" t="s">
        <v>6111</v>
      </c>
      <c r="J192" s="2" t="s">
        <v>4390</v>
      </c>
      <c r="K192" s="2">
        <v>2019</v>
      </c>
      <c r="L192" s="2" t="str">
        <f>HYPERLINK("http://dx.doi.org/10.1080/00207217.2019.1570553","http://dx.doi.org/10.1080/00207217.2019.1570553")</f>
        <v>http://dx.doi.org/10.1080/00207217.2019.1570553</v>
      </c>
    </row>
    <row r="193" spans="1:12" customFormat="1" ht="15" x14ac:dyDescent="0.25">
      <c r="A193" s="2" t="s">
        <v>5954</v>
      </c>
      <c r="B193" s="2" t="s">
        <v>6594</v>
      </c>
      <c r="C193" s="2" t="s">
        <v>539</v>
      </c>
      <c r="D193" s="2" t="s">
        <v>5955</v>
      </c>
      <c r="E193" s="2" t="s">
        <v>4401</v>
      </c>
      <c r="F193" s="2" t="s">
        <v>5956</v>
      </c>
      <c r="G193" s="2" t="s">
        <v>404</v>
      </c>
      <c r="H193" s="2" t="s">
        <v>4390</v>
      </c>
      <c r="I193" s="2" t="s">
        <v>4390</v>
      </c>
      <c r="J193" s="2" t="s">
        <v>5957</v>
      </c>
      <c r="K193" s="2">
        <v>2018</v>
      </c>
      <c r="L193" s="2" t="s">
        <v>4390</v>
      </c>
    </row>
    <row r="194" spans="1:12" customFormat="1" ht="15" x14ac:dyDescent="0.25">
      <c r="A194" s="2" t="s">
        <v>5068</v>
      </c>
      <c r="B194" s="2" t="s">
        <v>6594</v>
      </c>
      <c r="C194" s="2" t="s">
        <v>5069</v>
      </c>
      <c r="D194" s="2" t="s">
        <v>4757</v>
      </c>
      <c r="E194" s="2" t="s">
        <v>4401</v>
      </c>
      <c r="F194" s="2" t="s">
        <v>4758</v>
      </c>
      <c r="G194" s="2" t="s">
        <v>404</v>
      </c>
      <c r="H194" s="2" t="s">
        <v>4390</v>
      </c>
      <c r="I194" s="2" t="s">
        <v>4390</v>
      </c>
      <c r="J194" s="2" t="s">
        <v>4759</v>
      </c>
      <c r="K194" s="2">
        <v>2019</v>
      </c>
      <c r="L194" s="2" t="s">
        <v>4390</v>
      </c>
    </row>
    <row r="195" spans="1:12" customFormat="1" ht="15" x14ac:dyDescent="0.25">
      <c r="A195" s="2" t="s">
        <v>4840</v>
      </c>
      <c r="B195" s="2" t="s">
        <v>6594</v>
      </c>
      <c r="C195" s="2" t="s">
        <v>4923</v>
      </c>
      <c r="D195" s="2" t="s">
        <v>4757</v>
      </c>
      <c r="E195" s="2" t="s">
        <v>4401</v>
      </c>
      <c r="F195" s="2" t="s">
        <v>4758</v>
      </c>
      <c r="G195" s="2" t="s">
        <v>404</v>
      </c>
      <c r="H195" s="2" t="s">
        <v>4390</v>
      </c>
      <c r="I195" s="2" t="s">
        <v>4390</v>
      </c>
      <c r="J195" s="2" t="s">
        <v>4759</v>
      </c>
      <c r="K195" s="2">
        <v>2019</v>
      </c>
      <c r="L195" s="2" t="s">
        <v>4390</v>
      </c>
    </row>
    <row r="196" spans="1:12" customFormat="1" ht="15" x14ac:dyDescent="0.25">
      <c r="A196" s="2" t="s">
        <v>4928</v>
      </c>
      <c r="B196" s="2" t="s">
        <v>6594</v>
      </c>
      <c r="C196" s="2" t="s">
        <v>4929</v>
      </c>
      <c r="D196" s="2" t="s">
        <v>4883</v>
      </c>
      <c r="E196" s="2" t="s">
        <v>4401</v>
      </c>
      <c r="F196" s="2" t="s">
        <v>4884</v>
      </c>
      <c r="G196" s="2" t="s">
        <v>404</v>
      </c>
      <c r="H196" s="2" t="s">
        <v>4390</v>
      </c>
      <c r="I196" s="2" t="s">
        <v>4390</v>
      </c>
      <c r="J196" s="2" t="s">
        <v>4885</v>
      </c>
      <c r="K196" s="2">
        <v>2019</v>
      </c>
      <c r="L196" s="2" t="s">
        <v>4390</v>
      </c>
    </row>
    <row r="197" spans="1:12" customFormat="1" ht="15" x14ac:dyDescent="0.25">
      <c r="A197" s="2" t="s">
        <v>4543</v>
      </c>
      <c r="B197" s="2" t="s">
        <v>6594</v>
      </c>
      <c r="C197" s="2" t="s">
        <v>2191</v>
      </c>
      <c r="D197" s="2" t="s">
        <v>5591</v>
      </c>
      <c r="E197" s="2" t="s">
        <v>4394</v>
      </c>
      <c r="F197" s="2" t="s">
        <v>4390</v>
      </c>
      <c r="G197" s="2" t="s">
        <v>4492</v>
      </c>
      <c r="H197" s="2" t="s">
        <v>5592</v>
      </c>
      <c r="I197" s="2" t="s">
        <v>5593</v>
      </c>
      <c r="J197" s="2" t="s">
        <v>4390</v>
      </c>
      <c r="K197" s="2">
        <v>2021</v>
      </c>
      <c r="L197" s="2" t="str">
        <f>HYPERLINK("http://dx.doi.org/10.1002/dac.4997","http://dx.doi.org/10.1002/dac.4997")</f>
        <v>http://dx.doi.org/10.1002/dac.4997</v>
      </c>
    </row>
    <row r="198" spans="1:12" customFormat="1" ht="15" x14ac:dyDescent="0.25">
      <c r="A198" s="2" t="s">
        <v>4543</v>
      </c>
      <c r="B198" s="2" t="s">
        <v>6594</v>
      </c>
      <c r="C198" s="2" t="s">
        <v>1384</v>
      </c>
      <c r="D198" s="2" t="s">
        <v>4545</v>
      </c>
      <c r="E198" s="2" t="s">
        <v>4394</v>
      </c>
      <c r="F198" s="2" t="s">
        <v>4390</v>
      </c>
      <c r="G198" s="2" t="s">
        <v>558</v>
      </c>
      <c r="H198" s="2" t="s">
        <v>4546</v>
      </c>
      <c r="I198" s="2" t="s">
        <v>4547</v>
      </c>
      <c r="J198" s="2" t="s">
        <v>4390</v>
      </c>
      <c r="K198" s="2">
        <v>2022</v>
      </c>
      <c r="L198" s="2" t="str">
        <f>HYPERLINK("http://dx.doi.org/10.1007/s11277-021-09251-z","http://dx.doi.org/10.1007/s11277-021-09251-z")</f>
        <v>http://dx.doi.org/10.1007/s11277-021-09251-z</v>
      </c>
    </row>
    <row r="199" spans="1:12" customFormat="1" ht="15" x14ac:dyDescent="0.25">
      <c r="A199" s="2" t="s">
        <v>4840</v>
      </c>
      <c r="B199" s="2" t="s">
        <v>6594</v>
      </c>
      <c r="C199" s="2" t="s">
        <v>3720</v>
      </c>
      <c r="D199" s="2" t="s">
        <v>4842</v>
      </c>
      <c r="E199" s="2" t="s">
        <v>4394</v>
      </c>
      <c r="F199" s="2" t="s">
        <v>4390</v>
      </c>
      <c r="G199" s="2" t="s">
        <v>4843</v>
      </c>
      <c r="H199" s="2" t="s">
        <v>4844</v>
      </c>
      <c r="I199" s="2" t="s">
        <v>4845</v>
      </c>
      <c r="J199" s="2" t="s">
        <v>4390</v>
      </c>
      <c r="K199" s="2">
        <v>2019</v>
      </c>
      <c r="L199" s="2" t="str">
        <f>HYPERLINK("http://dx.doi.org/10.1017/S1759078719000692","http://dx.doi.org/10.1017/S1759078719000692")</f>
        <v>http://dx.doi.org/10.1017/S1759078719000692</v>
      </c>
    </row>
    <row r="200" spans="1:12" customFormat="1" ht="15" x14ac:dyDescent="0.25">
      <c r="A200" s="2" t="s">
        <v>6563</v>
      </c>
      <c r="B200" s="2" t="s">
        <v>6594</v>
      </c>
      <c r="C200" s="2" t="s">
        <v>42</v>
      </c>
      <c r="D200" s="2" t="s">
        <v>5997</v>
      </c>
      <c r="E200" s="2" t="s">
        <v>4394</v>
      </c>
      <c r="F200" s="2" t="s">
        <v>4390</v>
      </c>
      <c r="G200" s="2" t="s">
        <v>4559</v>
      </c>
      <c r="H200" s="2" t="s">
        <v>5998</v>
      </c>
      <c r="I200" s="2" t="s">
        <v>5999</v>
      </c>
      <c r="J200" s="2" t="s">
        <v>4390</v>
      </c>
      <c r="K200" s="2">
        <v>2022</v>
      </c>
      <c r="L200" s="2" t="str">
        <f>HYPERLINK("http://dx.doi.org/10.1155/2022/8363850","http://dx.doi.org/10.1155/2022/8363850")</f>
        <v>http://dx.doi.org/10.1155/2022/8363850</v>
      </c>
    </row>
    <row r="201" spans="1:12" customFormat="1" ht="15" x14ac:dyDescent="0.25">
      <c r="A201" s="2" t="s">
        <v>6402</v>
      </c>
      <c r="B201" s="2" t="s">
        <v>6594</v>
      </c>
      <c r="C201" s="2" t="s">
        <v>6403</v>
      </c>
      <c r="D201" s="2" t="s">
        <v>6404</v>
      </c>
      <c r="E201" s="2" t="s">
        <v>4433</v>
      </c>
      <c r="F201" s="2" t="s">
        <v>4390</v>
      </c>
      <c r="G201" s="2" t="s">
        <v>4724</v>
      </c>
      <c r="H201" s="2" t="s">
        <v>4390</v>
      </c>
      <c r="I201" s="2" t="s">
        <v>6405</v>
      </c>
      <c r="J201" s="2" t="s">
        <v>4390</v>
      </c>
      <c r="K201" s="2">
        <v>2021</v>
      </c>
      <c r="L201" s="2" t="str">
        <f>HYPERLINK("http://dx.doi.org/10.3390/app11104445","http://dx.doi.org/10.3390/app11104445")</f>
        <v>http://dx.doi.org/10.3390/app11104445</v>
      </c>
    </row>
    <row r="202" spans="1:12" customFormat="1" ht="15" x14ac:dyDescent="0.25">
      <c r="A202" s="2" t="s">
        <v>6484</v>
      </c>
      <c r="B202" s="2" t="s">
        <v>6594</v>
      </c>
      <c r="C202" s="2" t="s">
        <v>6485</v>
      </c>
      <c r="D202" s="2" t="s">
        <v>6486</v>
      </c>
      <c r="E202" s="2" t="s">
        <v>4394</v>
      </c>
      <c r="F202" s="2" t="s">
        <v>4390</v>
      </c>
      <c r="G202" s="2" t="s">
        <v>512</v>
      </c>
      <c r="H202" s="2" t="s">
        <v>6487</v>
      </c>
      <c r="I202" s="2" t="s">
        <v>6488</v>
      </c>
      <c r="J202" s="2" t="s">
        <v>4390</v>
      </c>
      <c r="K202" s="2">
        <v>2022</v>
      </c>
      <c r="L202" s="2" t="str">
        <f>HYPERLINK("http://dx.doi.org/10.1016/j.scs.2021.103505","http://dx.doi.org/10.1016/j.scs.2021.103505")</f>
        <v>http://dx.doi.org/10.1016/j.scs.2021.103505</v>
      </c>
    </row>
    <row r="203" spans="1:12" customFormat="1" ht="15" x14ac:dyDescent="0.25">
      <c r="A203" s="2" t="s">
        <v>5709</v>
      </c>
      <c r="B203" s="2" t="s">
        <v>6594</v>
      </c>
      <c r="C203" s="2" t="s">
        <v>528</v>
      </c>
      <c r="D203" s="2" t="s">
        <v>4883</v>
      </c>
      <c r="E203" s="2" t="s">
        <v>4401</v>
      </c>
      <c r="F203" s="2" t="s">
        <v>4884</v>
      </c>
      <c r="G203" s="2" t="s">
        <v>404</v>
      </c>
      <c r="H203" s="2" t="s">
        <v>4390</v>
      </c>
      <c r="I203" s="2" t="s">
        <v>4390</v>
      </c>
      <c r="J203" s="2" t="s">
        <v>4885</v>
      </c>
      <c r="K203" s="2">
        <v>2019</v>
      </c>
      <c r="L203" s="2" t="s">
        <v>4390</v>
      </c>
    </row>
    <row r="204" spans="1:12" customFormat="1" ht="15" x14ac:dyDescent="0.25">
      <c r="A204" s="2" t="s">
        <v>5615</v>
      </c>
      <c r="B204" s="2" t="s">
        <v>6594</v>
      </c>
      <c r="C204" s="2" t="s">
        <v>5616</v>
      </c>
      <c r="D204" s="2" t="s">
        <v>5511</v>
      </c>
      <c r="E204" s="2" t="s">
        <v>4573</v>
      </c>
      <c r="F204" s="2" t="s">
        <v>4390</v>
      </c>
      <c r="G204" s="2" t="s">
        <v>4809</v>
      </c>
      <c r="H204" s="2" t="s">
        <v>5512</v>
      </c>
      <c r="I204" s="2" t="s">
        <v>5513</v>
      </c>
      <c r="J204" s="2" t="s">
        <v>4390</v>
      </c>
      <c r="K204" s="2" t="s">
        <v>4390</v>
      </c>
      <c r="L204" s="2" t="str">
        <f>HYPERLINK("http://dx.doi.org/10.1080/03772063.2022.2110526","http://dx.doi.org/10.1080/03772063.2022.2110526")</f>
        <v>http://dx.doi.org/10.1080/03772063.2022.2110526</v>
      </c>
    </row>
    <row r="205" spans="1:12" customFormat="1" ht="15" x14ac:dyDescent="0.25">
      <c r="A205" s="2" t="s">
        <v>5536</v>
      </c>
      <c r="B205" s="2" t="s">
        <v>6594</v>
      </c>
      <c r="C205" s="2" t="s">
        <v>479</v>
      </c>
      <c r="D205" s="2" t="s">
        <v>5537</v>
      </c>
      <c r="E205" s="2" t="s">
        <v>4401</v>
      </c>
      <c r="F205" s="2" t="s">
        <v>5538</v>
      </c>
      <c r="G205" s="2" t="s">
        <v>404</v>
      </c>
      <c r="H205" s="2" t="s">
        <v>4390</v>
      </c>
      <c r="I205" s="2" t="s">
        <v>4390</v>
      </c>
      <c r="J205" s="2" t="s">
        <v>5539</v>
      </c>
      <c r="K205" s="2">
        <v>2021</v>
      </c>
      <c r="L205" s="2" t="str">
        <f>HYPERLINK("http://dx.doi.org/10.1109/ICCS54944.2021.00057","http://dx.doi.org/10.1109/ICCS54944.2021.00057")</f>
        <v>http://dx.doi.org/10.1109/ICCS54944.2021.00057</v>
      </c>
    </row>
    <row r="206" spans="1:12" customFormat="1" ht="15" x14ac:dyDescent="0.25">
      <c r="A206" s="2" t="s">
        <v>5020</v>
      </c>
      <c r="B206" s="2" t="s">
        <v>6594</v>
      </c>
      <c r="C206" s="2" t="s">
        <v>494</v>
      </c>
      <c r="D206" s="2" t="s">
        <v>423</v>
      </c>
      <c r="E206" s="2" t="s">
        <v>4401</v>
      </c>
      <c r="F206" s="2" t="s">
        <v>5021</v>
      </c>
      <c r="G206" s="2" t="s">
        <v>512</v>
      </c>
      <c r="H206" s="2" t="s">
        <v>421</v>
      </c>
      <c r="I206" s="2" t="s">
        <v>4390</v>
      </c>
      <c r="J206" s="2" t="s">
        <v>4390</v>
      </c>
      <c r="K206" s="2">
        <v>2021</v>
      </c>
      <c r="L206" s="2" t="str">
        <f>HYPERLINK("http://dx.doi.org/10.1016/j.matpr.2020.02.912","http://dx.doi.org/10.1016/j.matpr.2020.02.912")</f>
        <v>http://dx.doi.org/10.1016/j.matpr.2020.02.912</v>
      </c>
    </row>
    <row r="207" spans="1:12" customFormat="1" ht="15" x14ac:dyDescent="0.25">
      <c r="A207" s="2" t="s">
        <v>4907</v>
      </c>
      <c r="B207" s="2" t="s">
        <v>6594</v>
      </c>
      <c r="C207" s="2" t="s">
        <v>422</v>
      </c>
      <c r="D207" s="2" t="s">
        <v>423</v>
      </c>
      <c r="E207" s="2" t="s">
        <v>4401</v>
      </c>
      <c r="F207" s="2" t="s">
        <v>493</v>
      </c>
      <c r="G207" s="2" t="s">
        <v>512</v>
      </c>
      <c r="H207" s="2" t="s">
        <v>421</v>
      </c>
      <c r="I207" s="2" t="s">
        <v>4390</v>
      </c>
      <c r="J207" s="2" t="s">
        <v>4390</v>
      </c>
      <c r="K207" s="2">
        <v>2022</v>
      </c>
      <c r="L207" s="2" t="str">
        <f>HYPERLINK("http://dx.doi.org/10.1016/j.matpr.2021.11.509","http://dx.doi.org/10.1016/j.matpr.2021.11.509")</f>
        <v>http://dx.doi.org/10.1016/j.matpr.2021.11.509</v>
      </c>
    </row>
    <row r="208" spans="1:12" customFormat="1" ht="15" x14ac:dyDescent="0.25">
      <c r="A208" s="2" t="s">
        <v>419</v>
      </c>
      <c r="B208" s="2" t="s">
        <v>6594</v>
      </c>
      <c r="C208" s="2" t="s">
        <v>420</v>
      </c>
      <c r="D208" s="2" t="s">
        <v>423</v>
      </c>
      <c r="E208" s="2" t="s">
        <v>4401</v>
      </c>
      <c r="F208" s="2" t="s">
        <v>493</v>
      </c>
      <c r="G208" s="2" t="s">
        <v>512</v>
      </c>
      <c r="H208" s="2" t="s">
        <v>421</v>
      </c>
      <c r="I208" s="2" t="s">
        <v>4390</v>
      </c>
      <c r="J208" s="2" t="s">
        <v>4390</v>
      </c>
      <c r="K208" s="2">
        <v>2022</v>
      </c>
      <c r="L208" s="2" t="str">
        <f>HYPERLINK("http://dx.doi.org/10.1016/j.matpr.2021.11.457","http://dx.doi.org/10.1016/j.matpr.2021.11.457")</f>
        <v>http://dx.doi.org/10.1016/j.matpr.2021.11.457</v>
      </c>
    </row>
    <row r="209" spans="1:12" customFormat="1" ht="15" x14ac:dyDescent="0.25">
      <c r="A209" s="2" t="s">
        <v>5181</v>
      </c>
      <c r="B209" s="2" t="s">
        <v>6594</v>
      </c>
      <c r="C209" s="2" t="s">
        <v>430</v>
      </c>
      <c r="D209" s="2" t="s">
        <v>423</v>
      </c>
      <c r="E209" s="2" t="s">
        <v>4401</v>
      </c>
      <c r="F209" s="2" t="s">
        <v>431</v>
      </c>
      <c r="G209" s="2" t="s">
        <v>512</v>
      </c>
      <c r="H209" s="2" t="s">
        <v>421</v>
      </c>
      <c r="I209" s="2" t="s">
        <v>4390</v>
      </c>
      <c r="J209" s="2" t="s">
        <v>4390</v>
      </c>
      <c r="K209" s="2">
        <v>2022</v>
      </c>
      <c r="L209" s="2" t="str">
        <f>HYPERLINK("http://dx.doi.org/10.1016/j.matpr.2021.12.389","http://dx.doi.org/10.1016/j.matpr.2021.12.389")</f>
        <v>http://dx.doi.org/10.1016/j.matpr.2021.12.389</v>
      </c>
    </row>
    <row r="210" spans="1:12" customFormat="1" ht="15" x14ac:dyDescent="0.25">
      <c r="A210" s="2" t="s">
        <v>5247</v>
      </c>
      <c r="B210" s="2" t="s">
        <v>6594</v>
      </c>
      <c r="C210" s="2" t="s">
        <v>2342</v>
      </c>
      <c r="D210" s="2" t="s">
        <v>5248</v>
      </c>
      <c r="E210" s="2" t="s">
        <v>4394</v>
      </c>
      <c r="F210" s="2" t="s">
        <v>4390</v>
      </c>
      <c r="G210" s="2" t="s">
        <v>4659</v>
      </c>
      <c r="H210" s="2" t="s">
        <v>5249</v>
      </c>
      <c r="I210" s="2" t="s">
        <v>4390</v>
      </c>
      <c r="J210" s="2" t="s">
        <v>4390</v>
      </c>
      <c r="K210" s="2">
        <v>2021</v>
      </c>
      <c r="L210" s="2" t="str">
        <f>HYPERLINK("http://dx.doi.org/10.1088/2051-672X/ac1f7e","http://dx.doi.org/10.1088/2051-672X/ac1f7e")</f>
        <v>http://dx.doi.org/10.1088/2051-672X/ac1f7e</v>
      </c>
    </row>
    <row r="211" spans="1:12" customFormat="1" ht="15" x14ac:dyDescent="0.25">
      <c r="A211" s="2" t="s">
        <v>5289</v>
      </c>
      <c r="B211" s="2" t="s">
        <v>6594</v>
      </c>
      <c r="C211" s="2" t="s">
        <v>2172</v>
      </c>
      <c r="D211" s="2" t="s">
        <v>5248</v>
      </c>
      <c r="E211" s="2" t="s">
        <v>4394</v>
      </c>
      <c r="F211" s="2" t="s">
        <v>4390</v>
      </c>
      <c r="G211" s="2" t="s">
        <v>5290</v>
      </c>
      <c r="H211" s="2" t="s">
        <v>5249</v>
      </c>
      <c r="I211" s="2" t="s">
        <v>4390</v>
      </c>
      <c r="J211" s="2" t="s">
        <v>4390</v>
      </c>
      <c r="K211" s="2">
        <v>2021</v>
      </c>
      <c r="L211" s="2" t="str">
        <f>HYPERLINK("http://dx.doi.org/10.1088/2051-672X/ac340a","http://dx.doi.org/10.1088/2051-672X/ac340a")</f>
        <v>http://dx.doi.org/10.1088/2051-672X/ac340a</v>
      </c>
    </row>
    <row r="212" spans="1:12" customFormat="1" ht="15" x14ac:dyDescent="0.25">
      <c r="A212" s="2" t="s">
        <v>4543</v>
      </c>
      <c r="B212" s="2" t="s">
        <v>6594</v>
      </c>
      <c r="C212" s="2" t="s">
        <v>4544</v>
      </c>
      <c r="D212" s="2" t="s">
        <v>4545</v>
      </c>
      <c r="E212" s="2" t="s">
        <v>4394</v>
      </c>
      <c r="F212" s="2" t="s">
        <v>4390</v>
      </c>
      <c r="G212" s="2" t="s">
        <v>558</v>
      </c>
      <c r="H212" s="2" t="s">
        <v>4546</v>
      </c>
      <c r="I212" s="2" t="s">
        <v>4547</v>
      </c>
      <c r="J212" s="2" t="s">
        <v>4390</v>
      </c>
      <c r="K212" s="2">
        <v>2022</v>
      </c>
      <c r="L212" s="2" t="str">
        <f>HYPERLINK("http://dx.doi.org/10.1007/s11277-022-09823-7","http://dx.doi.org/10.1007/s11277-022-09823-7")</f>
        <v>http://dx.doi.org/10.1007/s11277-022-09823-7</v>
      </c>
    </row>
    <row r="213" spans="1:12" customFormat="1" ht="15" x14ac:dyDescent="0.25">
      <c r="A213" s="2" t="s">
        <v>6537</v>
      </c>
      <c r="B213" s="2" t="s">
        <v>6594</v>
      </c>
      <c r="C213" s="2" t="s">
        <v>3124</v>
      </c>
      <c r="D213" s="2" t="s">
        <v>6538</v>
      </c>
      <c r="E213" s="2" t="s">
        <v>4394</v>
      </c>
      <c r="F213" s="2" t="s">
        <v>4390</v>
      </c>
      <c r="G213" s="2" t="s">
        <v>512</v>
      </c>
      <c r="H213" s="2" t="s">
        <v>6539</v>
      </c>
      <c r="I213" s="2" t="s">
        <v>6540</v>
      </c>
      <c r="J213" s="2" t="s">
        <v>4390</v>
      </c>
      <c r="K213" s="2">
        <v>2021</v>
      </c>
      <c r="L213" s="2" t="str">
        <f>HYPERLINK("http://dx.doi.org/10.1016/j.jmrt.2021.02.060","http://dx.doi.org/10.1016/j.jmrt.2021.02.060")</f>
        <v>http://dx.doi.org/10.1016/j.jmrt.2021.02.060</v>
      </c>
    </row>
    <row r="214" spans="1:12" customFormat="1" ht="15" x14ac:dyDescent="0.25">
      <c r="A214" s="2" t="s">
        <v>6515</v>
      </c>
      <c r="B214" s="2" t="s">
        <v>6594</v>
      </c>
      <c r="C214" s="2" t="s">
        <v>159</v>
      </c>
      <c r="D214" s="2" t="s">
        <v>280</v>
      </c>
      <c r="E214" s="2" t="s">
        <v>4394</v>
      </c>
      <c r="F214" s="2" t="s">
        <v>4390</v>
      </c>
      <c r="G214" s="2" t="s">
        <v>4724</v>
      </c>
      <c r="H214" s="2" t="s">
        <v>4390</v>
      </c>
      <c r="I214" s="2" t="s">
        <v>6506</v>
      </c>
      <c r="J214" s="2" t="s">
        <v>4390</v>
      </c>
      <c r="K214" s="2">
        <v>2021</v>
      </c>
      <c r="L214" s="2" t="str">
        <f>HYPERLINK("http://dx.doi.org/10.3390/ma14195820","http://dx.doi.org/10.3390/ma14195820")</f>
        <v>http://dx.doi.org/10.3390/ma14195820</v>
      </c>
    </row>
    <row r="215" spans="1:12" customFormat="1" ht="15" x14ac:dyDescent="0.25">
      <c r="A215" s="2" t="s">
        <v>6360</v>
      </c>
      <c r="B215" s="2" t="s">
        <v>6594</v>
      </c>
      <c r="C215" s="2" t="s">
        <v>6361</v>
      </c>
      <c r="D215" s="2" t="s">
        <v>6362</v>
      </c>
      <c r="E215" s="2" t="s">
        <v>4394</v>
      </c>
      <c r="F215" s="2" t="s">
        <v>4390</v>
      </c>
      <c r="G215" s="2" t="s">
        <v>6363</v>
      </c>
      <c r="H215" s="2" t="s">
        <v>6364</v>
      </c>
      <c r="I215" s="2" t="s">
        <v>4390</v>
      </c>
      <c r="J215" s="2" t="s">
        <v>4390</v>
      </c>
      <c r="K215" s="2">
        <v>2023</v>
      </c>
      <c r="L215" s="2" t="str">
        <f>HYPERLINK("http://dx.doi.org/10.33263/BRIAC133.229","http://dx.doi.org/10.33263/BRIAC133.229")</f>
        <v>http://dx.doi.org/10.33263/BRIAC133.229</v>
      </c>
    </row>
    <row r="216" spans="1:12" customFormat="1" ht="15" x14ac:dyDescent="0.25">
      <c r="A216" s="2" t="s">
        <v>5658</v>
      </c>
      <c r="B216" s="2" t="s">
        <v>6594</v>
      </c>
      <c r="C216" s="2" t="s">
        <v>219</v>
      </c>
      <c r="D216" s="2" t="s">
        <v>220</v>
      </c>
      <c r="E216" s="2" t="s">
        <v>4394</v>
      </c>
      <c r="F216" s="2" t="s">
        <v>4390</v>
      </c>
      <c r="G216" s="2" t="s">
        <v>4825</v>
      </c>
      <c r="H216" s="2" t="s">
        <v>5659</v>
      </c>
      <c r="I216" s="2" t="s">
        <v>5660</v>
      </c>
      <c r="J216" s="2" t="s">
        <v>4390</v>
      </c>
      <c r="K216" s="2">
        <v>2021</v>
      </c>
      <c r="L216" s="2" t="str">
        <f>HYPERLINK("http://dx.doi.org/10.1016/j.medengphy.2021.01.008","http://dx.doi.org/10.1016/j.medengphy.2021.01.008")</f>
        <v>http://dx.doi.org/10.1016/j.medengphy.2021.01.008</v>
      </c>
    </row>
    <row r="217" spans="1:12" customFormat="1" ht="15" x14ac:dyDescent="0.25">
      <c r="A217" s="2" t="s">
        <v>6291</v>
      </c>
      <c r="B217" s="2" t="s">
        <v>6594</v>
      </c>
      <c r="C217" s="2" t="s">
        <v>2266</v>
      </c>
      <c r="D217" s="2" t="s">
        <v>6292</v>
      </c>
      <c r="E217" s="2" t="s">
        <v>4394</v>
      </c>
      <c r="F217" s="2" t="s">
        <v>4390</v>
      </c>
      <c r="G217" s="2" t="s">
        <v>4703</v>
      </c>
      <c r="H217" s="2" t="s">
        <v>6293</v>
      </c>
      <c r="I217" s="2" t="s">
        <v>6294</v>
      </c>
      <c r="J217" s="2" t="s">
        <v>4390</v>
      </c>
      <c r="K217" s="2">
        <v>2021</v>
      </c>
      <c r="L217" s="2" t="str">
        <f>HYPERLINK("http://dx.doi.org/10.1177/09673911211025159","http://dx.doi.org/10.1177/09673911211025159")</f>
        <v>http://dx.doi.org/10.1177/09673911211025159</v>
      </c>
    </row>
    <row r="218" spans="1:12" customFormat="1" ht="15" x14ac:dyDescent="0.25">
      <c r="A218" s="2" t="s">
        <v>6087</v>
      </c>
      <c r="B218" s="2" t="s">
        <v>6594</v>
      </c>
      <c r="C218" s="2" t="s">
        <v>3872</v>
      </c>
      <c r="D218" s="2" t="s">
        <v>6088</v>
      </c>
      <c r="E218" s="2" t="s">
        <v>4433</v>
      </c>
      <c r="F218" s="2" t="s">
        <v>4390</v>
      </c>
      <c r="G218" s="2" t="s">
        <v>4888</v>
      </c>
      <c r="H218" s="2" t="s">
        <v>6089</v>
      </c>
      <c r="I218" s="2" t="s">
        <v>6090</v>
      </c>
      <c r="J218" s="2" t="s">
        <v>4390</v>
      </c>
      <c r="K218" s="2">
        <v>2019</v>
      </c>
      <c r="L218" s="2" t="str">
        <f>HYPERLINK("http://dx.doi.org/10.1007/s40430-019-1755-2","http://dx.doi.org/10.1007/s40430-019-1755-2")</f>
        <v>http://dx.doi.org/10.1007/s40430-019-1755-2</v>
      </c>
    </row>
    <row r="219" spans="1:12" customFormat="1" ht="15" x14ac:dyDescent="0.25">
      <c r="A219" s="2" t="s">
        <v>4981</v>
      </c>
      <c r="B219" s="2" t="s">
        <v>6594</v>
      </c>
      <c r="C219" s="2" t="s">
        <v>1734</v>
      </c>
      <c r="D219" s="2" t="s">
        <v>4982</v>
      </c>
      <c r="E219" s="2" t="s">
        <v>4983</v>
      </c>
      <c r="F219" s="2" t="s">
        <v>4390</v>
      </c>
      <c r="G219" s="2" t="s">
        <v>4888</v>
      </c>
      <c r="H219" s="2" t="s">
        <v>4984</v>
      </c>
      <c r="I219" s="2" t="s">
        <v>4985</v>
      </c>
      <c r="J219" s="2" t="s">
        <v>4390</v>
      </c>
      <c r="K219" s="2" t="s">
        <v>4390</v>
      </c>
      <c r="L219" s="2" t="str">
        <f>HYPERLINK("http://dx.doi.org/10.1007/s12008-022-01026-5","http://dx.doi.org/10.1007/s12008-022-01026-5")</f>
        <v>http://dx.doi.org/10.1007/s12008-022-01026-5</v>
      </c>
    </row>
    <row r="220" spans="1:12" customFormat="1" ht="15" x14ac:dyDescent="0.25">
      <c r="A220" s="2" t="s">
        <v>4895</v>
      </c>
      <c r="B220" s="2" t="s">
        <v>6594</v>
      </c>
      <c r="C220" s="2" t="s">
        <v>4289</v>
      </c>
      <c r="D220" s="2" t="s">
        <v>4896</v>
      </c>
      <c r="E220" s="2" t="s">
        <v>4394</v>
      </c>
      <c r="F220" s="2" t="s">
        <v>4390</v>
      </c>
      <c r="G220" s="2" t="s">
        <v>4809</v>
      </c>
      <c r="H220" s="2" t="s">
        <v>4897</v>
      </c>
      <c r="I220" s="2" t="s">
        <v>4898</v>
      </c>
      <c r="J220" s="2" t="s">
        <v>4390</v>
      </c>
      <c r="K220" s="2">
        <v>2017</v>
      </c>
      <c r="L220" s="2" t="str">
        <f>HYPERLINK("http://dx.doi.org/10.1080/00949655.2017.1332195","http://dx.doi.org/10.1080/00949655.2017.1332195")</f>
        <v>http://dx.doi.org/10.1080/00949655.2017.1332195</v>
      </c>
    </row>
    <row r="221" spans="1:12" customFormat="1" ht="15" x14ac:dyDescent="0.25">
      <c r="A221" s="2" t="s">
        <v>5068</v>
      </c>
      <c r="B221" s="2" t="s">
        <v>6594</v>
      </c>
      <c r="C221" s="2" t="s">
        <v>5189</v>
      </c>
      <c r="D221" s="2" t="s">
        <v>4883</v>
      </c>
      <c r="E221" s="2" t="s">
        <v>4401</v>
      </c>
      <c r="F221" s="2" t="s">
        <v>4884</v>
      </c>
      <c r="G221" s="2" t="s">
        <v>404</v>
      </c>
      <c r="H221" s="2" t="s">
        <v>4390</v>
      </c>
      <c r="I221" s="2" t="s">
        <v>4390</v>
      </c>
      <c r="J221" s="2" t="s">
        <v>4885</v>
      </c>
      <c r="K221" s="2">
        <v>2019</v>
      </c>
      <c r="L221" s="2" t="s">
        <v>4390</v>
      </c>
    </row>
    <row r="222" spans="1:12" customFormat="1" ht="15" x14ac:dyDescent="0.25">
      <c r="A222" s="2" t="s">
        <v>5658</v>
      </c>
      <c r="B222" s="2" t="s">
        <v>6594</v>
      </c>
      <c r="C222" s="2" t="s">
        <v>160</v>
      </c>
      <c r="D222" s="2" t="s">
        <v>220</v>
      </c>
      <c r="E222" s="2" t="s">
        <v>4394</v>
      </c>
      <c r="F222" s="2" t="s">
        <v>4390</v>
      </c>
      <c r="G222" s="2" t="s">
        <v>4825</v>
      </c>
      <c r="H222" s="2" t="s">
        <v>5659</v>
      </c>
      <c r="I222" s="2" t="s">
        <v>5660</v>
      </c>
      <c r="J222" s="2" t="s">
        <v>4390</v>
      </c>
      <c r="K222" s="2">
        <v>2021</v>
      </c>
      <c r="L222" s="2" t="str">
        <f>HYPERLINK("http://dx.doi.org/10.1016/j.medengphy.2021.01.009","http://dx.doi.org/10.1016/j.medengphy.2021.01.009")</f>
        <v>http://dx.doi.org/10.1016/j.medengphy.2021.01.009</v>
      </c>
    </row>
    <row r="223" spans="1:12" customFormat="1" ht="15" x14ac:dyDescent="0.25">
      <c r="A223" s="2" t="s">
        <v>6029</v>
      </c>
      <c r="B223" s="2" t="s">
        <v>6594</v>
      </c>
      <c r="C223" s="2" t="s">
        <v>451</v>
      </c>
      <c r="D223" s="2" t="s">
        <v>423</v>
      </c>
      <c r="E223" s="2" t="s">
        <v>4401</v>
      </c>
      <c r="F223" s="2" t="s">
        <v>427</v>
      </c>
      <c r="G223" s="2" t="s">
        <v>512</v>
      </c>
      <c r="H223" s="2" t="s">
        <v>421</v>
      </c>
      <c r="I223" s="2" t="s">
        <v>4390</v>
      </c>
      <c r="J223" s="2" t="s">
        <v>4390</v>
      </c>
      <c r="K223" s="2">
        <v>2022</v>
      </c>
      <c r="L223" s="2" t="str">
        <f>HYPERLINK("http://dx.doi.org/10.1016/j.matpr.2021.06.324","http://dx.doi.org/10.1016/j.matpr.2021.06.324")</f>
        <v>http://dx.doi.org/10.1016/j.matpr.2021.06.324</v>
      </c>
    </row>
    <row r="224" spans="1:12" customFormat="1" ht="15" x14ac:dyDescent="0.25">
      <c r="A224" s="2" t="s">
        <v>4398</v>
      </c>
      <c r="B224" s="2" t="s">
        <v>6594</v>
      </c>
      <c r="C224" s="2" t="s">
        <v>4399</v>
      </c>
      <c r="D224" s="2" t="s">
        <v>4400</v>
      </c>
      <c r="E224" s="2" t="s">
        <v>4401</v>
      </c>
      <c r="F224" s="2" t="s">
        <v>4402</v>
      </c>
      <c r="G224" s="2" t="s">
        <v>4403</v>
      </c>
      <c r="H224" s="2" t="s">
        <v>4404</v>
      </c>
      <c r="I224" s="2" t="s">
        <v>4405</v>
      </c>
      <c r="J224" s="2" t="s">
        <v>4406</v>
      </c>
      <c r="K224" s="2">
        <v>2018</v>
      </c>
      <c r="L224" s="2" t="str">
        <f>HYPERLINK("http://dx.doi.org/10.1007/978-981-10-8527-7_17","http://dx.doi.org/10.1007/978-981-10-8527-7_17")</f>
        <v>http://dx.doi.org/10.1007/978-981-10-8527-7_17</v>
      </c>
    </row>
    <row r="225" spans="1:12" customFormat="1" ht="15" x14ac:dyDescent="0.25">
      <c r="A225" s="2" t="s">
        <v>4755</v>
      </c>
      <c r="B225" s="2" t="s">
        <v>6594</v>
      </c>
      <c r="C225" s="2" t="s">
        <v>4756</v>
      </c>
      <c r="D225" s="2" t="s">
        <v>4757</v>
      </c>
      <c r="E225" s="2" t="s">
        <v>4401</v>
      </c>
      <c r="F225" s="2" t="s">
        <v>4758</v>
      </c>
      <c r="G225" s="2" t="s">
        <v>404</v>
      </c>
      <c r="H225" s="2" t="s">
        <v>4390</v>
      </c>
      <c r="I225" s="2" t="s">
        <v>4390</v>
      </c>
      <c r="J225" s="2" t="s">
        <v>4759</v>
      </c>
      <c r="K225" s="2">
        <v>2019</v>
      </c>
      <c r="L225" s="2" t="s">
        <v>4390</v>
      </c>
    </row>
    <row r="226" spans="1:12" customFormat="1" ht="15" x14ac:dyDescent="0.25">
      <c r="A226" s="2" t="s">
        <v>4430</v>
      </c>
      <c r="B226" s="2" t="s">
        <v>6594</v>
      </c>
      <c r="C226" s="2" t="s">
        <v>4483</v>
      </c>
      <c r="D226" s="2" t="s">
        <v>4432</v>
      </c>
      <c r="E226" s="2" t="s">
        <v>4394</v>
      </c>
      <c r="F226" s="2" t="s">
        <v>4390</v>
      </c>
      <c r="G226" s="2" t="s">
        <v>4434</v>
      </c>
      <c r="H226" s="2" t="s">
        <v>4435</v>
      </c>
      <c r="I226" s="2" t="s">
        <v>4390</v>
      </c>
      <c r="J226" s="2" t="s">
        <v>4390</v>
      </c>
      <c r="K226" s="2">
        <v>2017</v>
      </c>
      <c r="L226" s="2" t="s">
        <v>4390</v>
      </c>
    </row>
    <row r="227" spans="1:12" customFormat="1" ht="15" x14ac:dyDescent="0.25">
      <c r="A227" s="2" t="s">
        <v>6161</v>
      </c>
      <c r="B227" s="2" t="s">
        <v>6594</v>
      </c>
      <c r="C227" s="2" t="s">
        <v>3369</v>
      </c>
      <c r="D227" s="2" t="s">
        <v>6162</v>
      </c>
      <c r="E227" s="2" t="s">
        <v>4433</v>
      </c>
      <c r="F227" s="2" t="s">
        <v>4390</v>
      </c>
      <c r="G227" s="2" t="s">
        <v>512</v>
      </c>
      <c r="H227" s="2" t="s">
        <v>6163</v>
      </c>
      <c r="I227" s="2" t="s">
        <v>6164</v>
      </c>
      <c r="J227" s="2" t="s">
        <v>4390</v>
      </c>
      <c r="K227" s="2">
        <v>2020</v>
      </c>
      <c r="L227" s="2" t="str">
        <f>HYPERLINK("http://dx.doi.org/10.1016/j.comcom.2020.06.011","http://dx.doi.org/10.1016/j.comcom.2020.06.011")</f>
        <v>http://dx.doi.org/10.1016/j.comcom.2020.06.011</v>
      </c>
    </row>
    <row r="228" spans="1:12" customFormat="1" ht="15" x14ac:dyDescent="0.25">
      <c r="A228" s="2" t="s">
        <v>5801</v>
      </c>
      <c r="B228" s="2" t="s">
        <v>6594</v>
      </c>
      <c r="C228" s="2" t="s">
        <v>1729</v>
      </c>
      <c r="D228" s="2" t="s">
        <v>4982</v>
      </c>
      <c r="E228" s="2" t="s">
        <v>4983</v>
      </c>
      <c r="F228" s="2" t="s">
        <v>4390</v>
      </c>
      <c r="G228" s="2" t="s">
        <v>4888</v>
      </c>
      <c r="H228" s="2" t="s">
        <v>4984</v>
      </c>
      <c r="I228" s="2" t="s">
        <v>4985</v>
      </c>
      <c r="J228" s="2" t="s">
        <v>4390</v>
      </c>
      <c r="K228" s="2" t="s">
        <v>4390</v>
      </c>
      <c r="L228" s="2" t="str">
        <f>HYPERLINK("http://dx.doi.org/10.1007/s12008-022-01016-7","http://dx.doi.org/10.1007/s12008-022-01016-7")</f>
        <v>http://dx.doi.org/10.1007/s12008-022-01016-7</v>
      </c>
    </row>
    <row r="229" spans="1:12" customFormat="1" ht="15" x14ac:dyDescent="0.25">
      <c r="A229" s="2" t="s">
        <v>446</v>
      </c>
      <c r="B229" s="2" t="s">
        <v>6594</v>
      </c>
      <c r="C229" s="2" t="s">
        <v>447</v>
      </c>
      <c r="D229" s="2" t="s">
        <v>423</v>
      </c>
      <c r="E229" s="2" t="s">
        <v>4401</v>
      </c>
      <c r="F229" s="2" t="s">
        <v>427</v>
      </c>
      <c r="G229" s="2" t="s">
        <v>512</v>
      </c>
      <c r="H229" s="2" t="s">
        <v>421</v>
      </c>
      <c r="I229" s="2" t="s">
        <v>4390</v>
      </c>
      <c r="J229" s="2" t="s">
        <v>4390</v>
      </c>
      <c r="K229" s="2">
        <v>2022</v>
      </c>
      <c r="L229" s="2" t="str">
        <f>HYPERLINK("http://dx.doi.org/10.1016/j.matpr.2021.07.452","http://dx.doi.org/10.1016/j.matpr.2021.07.452")</f>
        <v>http://dx.doi.org/10.1016/j.matpr.2021.07.452</v>
      </c>
    </row>
    <row r="230" spans="1:12" customFormat="1" ht="15" x14ac:dyDescent="0.25">
      <c r="A230" s="2" t="s">
        <v>6533</v>
      </c>
      <c r="B230" s="2" t="s">
        <v>6594</v>
      </c>
      <c r="C230" s="2" t="s">
        <v>279</v>
      </c>
      <c r="D230" s="2" t="s">
        <v>280</v>
      </c>
      <c r="E230" s="2" t="s">
        <v>4394</v>
      </c>
      <c r="F230" s="2" t="s">
        <v>4390</v>
      </c>
      <c r="G230" s="2" t="s">
        <v>4724</v>
      </c>
      <c r="H230" s="2" t="s">
        <v>4390</v>
      </c>
      <c r="I230" s="2" t="s">
        <v>6506</v>
      </c>
      <c r="J230" s="2" t="s">
        <v>4390</v>
      </c>
      <c r="K230" s="2">
        <v>2020</v>
      </c>
      <c r="L230" s="2" t="str">
        <f>HYPERLINK("http://dx.doi.org/10.3390/ma13225156","http://dx.doi.org/10.3390/ma13225156")</f>
        <v>http://dx.doi.org/10.3390/ma13225156</v>
      </c>
    </row>
    <row r="231" spans="1:12" customFormat="1" ht="15" x14ac:dyDescent="0.25">
      <c r="A231" s="2" t="s">
        <v>5211</v>
      </c>
      <c r="B231" s="2" t="s">
        <v>6594</v>
      </c>
      <c r="C231" s="2" t="s">
        <v>5212</v>
      </c>
      <c r="D231" s="2" t="s">
        <v>5213</v>
      </c>
      <c r="E231" s="2" t="s">
        <v>4394</v>
      </c>
      <c r="F231" s="2" t="s">
        <v>4390</v>
      </c>
      <c r="G231" s="2" t="s">
        <v>5214</v>
      </c>
      <c r="H231" s="2" t="s">
        <v>5215</v>
      </c>
      <c r="I231" s="2" t="s">
        <v>5216</v>
      </c>
      <c r="J231" s="2" t="s">
        <v>4390</v>
      </c>
      <c r="K231" s="2">
        <v>2020</v>
      </c>
      <c r="L231" s="2" t="str">
        <f>HYPERLINK("http://dx.doi.org/10.1080/09720510.2020.1736334","http://dx.doi.org/10.1080/09720510.2020.1736334")</f>
        <v>http://dx.doi.org/10.1080/09720510.2020.1736334</v>
      </c>
    </row>
    <row r="232" spans="1:12" customFormat="1" ht="15" x14ac:dyDescent="0.25">
      <c r="A232" s="2" t="s">
        <v>5154</v>
      </c>
      <c r="B232" s="2" t="s">
        <v>6594</v>
      </c>
      <c r="C232" s="2" t="s">
        <v>3398</v>
      </c>
      <c r="D232" s="2" t="s">
        <v>5414</v>
      </c>
      <c r="E232" s="2" t="s">
        <v>4394</v>
      </c>
      <c r="F232" s="2" t="s">
        <v>4390</v>
      </c>
      <c r="G232" s="2" t="s">
        <v>5415</v>
      </c>
      <c r="H232" s="2" t="s">
        <v>5416</v>
      </c>
      <c r="I232" s="2" t="s">
        <v>5417</v>
      </c>
      <c r="J232" s="2" t="s">
        <v>4390</v>
      </c>
      <c r="K232" s="2">
        <v>2020</v>
      </c>
      <c r="L232" s="2" t="str">
        <f>HYPERLINK("http://dx.doi.org/10.1142/S0218539320500084","http://dx.doi.org/10.1142/S0218539320500084")</f>
        <v>http://dx.doi.org/10.1142/S0218539320500084</v>
      </c>
    </row>
    <row r="233" spans="1:12" customFormat="1" ht="15" x14ac:dyDescent="0.25">
      <c r="A233" s="2" t="s">
        <v>5086</v>
      </c>
      <c r="B233" s="2" t="s">
        <v>6594</v>
      </c>
      <c r="C233" s="2" t="s">
        <v>426</v>
      </c>
      <c r="D233" s="2" t="s">
        <v>423</v>
      </c>
      <c r="E233" s="2" t="s">
        <v>4401</v>
      </c>
      <c r="F233" s="2" t="s">
        <v>427</v>
      </c>
      <c r="G233" s="2" t="s">
        <v>512</v>
      </c>
      <c r="H233" s="2" t="s">
        <v>421</v>
      </c>
      <c r="I233" s="2" t="s">
        <v>4390</v>
      </c>
      <c r="J233" s="2" t="s">
        <v>4390</v>
      </c>
      <c r="K233" s="2">
        <v>2022</v>
      </c>
      <c r="L233" s="2" t="str">
        <f>HYPERLINK("http://dx.doi.org/10.1016/j.matpr.2021.10.260","http://dx.doi.org/10.1016/j.matpr.2021.10.260")</f>
        <v>http://dx.doi.org/10.1016/j.matpr.2021.10.260</v>
      </c>
    </row>
    <row r="234" spans="1:12" customFormat="1" ht="15" x14ac:dyDescent="0.25">
      <c r="A234" s="2" t="s">
        <v>5836</v>
      </c>
      <c r="B234" s="2" t="s">
        <v>6594</v>
      </c>
      <c r="C234" s="2" t="s">
        <v>445</v>
      </c>
      <c r="D234" s="2" t="s">
        <v>423</v>
      </c>
      <c r="E234" s="2" t="s">
        <v>4401</v>
      </c>
      <c r="F234" s="2" t="s">
        <v>427</v>
      </c>
      <c r="G234" s="2" t="s">
        <v>512</v>
      </c>
      <c r="H234" s="2" t="s">
        <v>421</v>
      </c>
      <c r="I234" s="2" t="s">
        <v>4390</v>
      </c>
      <c r="J234" s="2" t="s">
        <v>4390</v>
      </c>
      <c r="K234" s="2">
        <v>2022</v>
      </c>
      <c r="L234" s="2" t="str">
        <f>HYPERLINK("http://dx.doi.org/10.1016/j.matpr.2021.01.004","http://dx.doi.org/10.1016/j.matpr.2021.01.004")</f>
        <v>http://dx.doi.org/10.1016/j.matpr.2021.01.004</v>
      </c>
    </row>
    <row r="235" spans="1:12" customFormat="1" ht="15" x14ac:dyDescent="0.25">
      <c r="A235" s="2" t="s">
        <v>5950</v>
      </c>
      <c r="B235" s="2" t="s">
        <v>6594</v>
      </c>
      <c r="C235" s="2" t="s">
        <v>899</v>
      </c>
      <c r="D235" s="2" t="s">
        <v>5951</v>
      </c>
      <c r="E235" s="2" t="s">
        <v>4394</v>
      </c>
      <c r="F235" s="2" t="s">
        <v>4390</v>
      </c>
      <c r="G235" s="2" t="s">
        <v>4888</v>
      </c>
      <c r="H235" s="2" t="s">
        <v>5952</v>
      </c>
      <c r="I235" s="2" t="s">
        <v>5953</v>
      </c>
      <c r="J235" s="2" t="s">
        <v>4390</v>
      </c>
      <c r="K235" s="2">
        <v>2022</v>
      </c>
      <c r="L235" s="2" t="str">
        <f>HYPERLINK("http://dx.doi.org/10.1007/s12065-021-00629-3","http://dx.doi.org/10.1007/s12065-021-00629-3")</f>
        <v>http://dx.doi.org/10.1007/s12065-021-00629-3</v>
      </c>
    </row>
    <row r="236" spans="1:12" customFormat="1" ht="15" x14ac:dyDescent="0.25">
      <c r="A236" s="2" t="s">
        <v>6286</v>
      </c>
      <c r="B236" s="2" t="s">
        <v>6594</v>
      </c>
      <c r="C236" s="2" t="s">
        <v>3388</v>
      </c>
      <c r="D236" s="2" t="s">
        <v>6287</v>
      </c>
      <c r="E236" s="2" t="s">
        <v>4394</v>
      </c>
      <c r="F236" s="2" t="s">
        <v>4390</v>
      </c>
      <c r="G236" s="2" t="s">
        <v>5602</v>
      </c>
      <c r="H236" s="2" t="s">
        <v>6288</v>
      </c>
      <c r="I236" s="2" t="s">
        <v>6289</v>
      </c>
      <c r="J236" s="2" t="s">
        <v>4390</v>
      </c>
      <c r="K236" s="2">
        <v>2020</v>
      </c>
      <c r="L236" s="2" t="s">
        <v>4390</v>
      </c>
    </row>
    <row r="237" spans="1:12" customFormat="1" ht="15" x14ac:dyDescent="0.25">
      <c r="A237" s="2" t="s">
        <v>4430</v>
      </c>
      <c r="B237" s="2" t="s">
        <v>6594</v>
      </c>
      <c r="C237" s="2" t="s">
        <v>4431</v>
      </c>
      <c r="D237" s="2" t="s">
        <v>4432</v>
      </c>
      <c r="E237" s="2" t="s">
        <v>4433</v>
      </c>
      <c r="F237" s="2" t="s">
        <v>4390</v>
      </c>
      <c r="G237" s="2" t="s">
        <v>4434</v>
      </c>
      <c r="H237" s="2" t="s">
        <v>4435</v>
      </c>
      <c r="I237" s="2" t="s">
        <v>4390</v>
      </c>
      <c r="J237" s="2" t="s">
        <v>4390</v>
      </c>
      <c r="K237" s="2">
        <v>2017</v>
      </c>
      <c r="L237" s="2" t="s">
        <v>4390</v>
      </c>
    </row>
    <row r="238" spans="1:12" customFormat="1" ht="15" x14ac:dyDescent="0.25">
      <c r="A238" s="2" t="s">
        <v>556</v>
      </c>
      <c r="B238" s="2" t="s">
        <v>6594</v>
      </c>
      <c r="C238" s="2" t="s">
        <v>557</v>
      </c>
      <c r="D238" s="2" t="s">
        <v>423</v>
      </c>
      <c r="E238" s="2" t="s">
        <v>4401</v>
      </c>
      <c r="F238" s="2" t="s">
        <v>4730</v>
      </c>
      <c r="G238" s="2" t="s">
        <v>512</v>
      </c>
      <c r="H238" s="2" t="s">
        <v>421</v>
      </c>
      <c r="I238" s="2" t="s">
        <v>4390</v>
      </c>
      <c r="J238" s="2" t="s">
        <v>4390</v>
      </c>
      <c r="K238" s="2">
        <v>2018</v>
      </c>
      <c r="L238" s="2" t="str">
        <f>HYPERLINK("http://dx.doi.org/10.1016/j.matpr.2017.12.080","http://dx.doi.org/10.1016/j.matpr.2017.12.080")</f>
        <v>http://dx.doi.org/10.1016/j.matpr.2017.12.080</v>
      </c>
    </row>
    <row r="239" spans="1:12" customFormat="1" ht="15" x14ac:dyDescent="0.25">
      <c r="A239" s="2" t="s">
        <v>6306</v>
      </c>
      <c r="B239" s="2" t="s">
        <v>6594</v>
      </c>
      <c r="C239" s="2" t="s">
        <v>3443</v>
      </c>
      <c r="D239" s="2" t="s">
        <v>6287</v>
      </c>
      <c r="E239" s="2" t="s">
        <v>4394</v>
      </c>
      <c r="F239" s="2" t="s">
        <v>4390</v>
      </c>
      <c r="G239" s="2" t="s">
        <v>5602</v>
      </c>
      <c r="H239" s="2" t="s">
        <v>6288</v>
      </c>
      <c r="I239" s="2" t="s">
        <v>6289</v>
      </c>
      <c r="J239" s="2" t="s">
        <v>4390</v>
      </c>
      <c r="K239" s="2">
        <v>2020</v>
      </c>
      <c r="L239" s="2" t="s">
        <v>4390</v>
      </c>
    </row>
    <row r="240" spans="1:12" customFormat="1" ht="15" x14ac:dyDescent="0.25">
      <c r="A240" s="2" t="s">
        <v>5259</v>
      </c>
      <c r="B240" s="2" t="s">
        <v>6594</v>
      </c>
      <c r="C240" s="2" t="s">
        <v>5260</v>
      </c>
      <c r="D240" s="2" t="s">
        <v>5261</v>
      </c>
      <c r="E240" s="2" t="s">
        <v>5262</v>
      </c>
      <c r="F240" s="2" t="s">
        <v>5263</v>
      </c>
      <c r="G240" s="2" t="s">
        <v>5264</v>
      </c>
      <c r="H240" s="2" t="s">
        <v>5265</v>
      </c>
      <c r="I240" s="2" t="s">
        <v>5266</v>
      </c>
      <c r="J240" s="2" t="s">
        <v>4390</v>
      </c>
      <c r="K240" s="2">
        <v>2020</v>
      </c>
      <c r="L240" s="2" t="str">
        <f>HYPERLINK("http://dx.doi.org/10.1080/02522667.2020.1802124","http://dx.doi.org/10.1080/02522667.2020.1802124")</f>
        <v>http://dx.doi.org/10.1080/02522667.2020.1802124</v>
      </c>
    </row>
    <row r="241" spans="1:12" customFormat="1" ht="15" x14ac:dyDescent="0.25">
      <c r="A241" s="2" t="s">
        <v>6529</v>
      </c>
      <c r="B241" s="2" t="s">
        <v>6594</v>
      </c>
      <c r="C241" s="2" t="s">
        <v>365</v>
      </c>
      <c r="D241" s="2" t="s">
        <v>366</v>
      </c>
      <c r="E241" s="2" t="s">
        <v>4394</v>
      </c>
      <c r="F241" s="2" t="s">
        <v>4390</v>
      </c>
      <c r="G241" s="2" t="s">
        <v>4648</v>
      </c>
      <c r="H241" s="2" t="s">
        <v>6530</v>
      </c>
      <c r="I241" s="2" t="s">
        <v>6531</v>
      </c>
      <c r="J241" s="2" t="s">
        <v>4390</v>
      </c>
      <c r="K241" s="2">
        <v>2018</v>
      </c>
      <c r="L241" s="2" t="str">
        <f>HYPERLINK("http://dx.doi.org/10.1097/ICO.0000000000001432","http://dx.doi.org/10.1097/ICO.0000000000001432")</f>
        <v>http://dx.doi.org/10.1097/ICO.0000000000001432</v>
      </c>
    </row>
    <row r="242" spans="1:12" customFormat="1" ht="15" x14ac:dyDescent="0.25">
      <c r="A242" s="2" t="s">
        <v>6313</v>
      </c>
      <c r="B242" s="2" t="s">
        <v>6594</v>
      </c>
      <c r="C242" s="2" t="s">
        <v>517</v>
      </c>
      <c r="D242" s="2" t="s">
        <v>423</v>
      </c>
      <c r="E242" s="2" t="s">
        <v>4401</v>
      </c>
      <c r="F242" s="2" t="s">
        <v>518</v>
      </c>
      <c r="G242" s="2" t="s">
        <v>512</v>
      </c>
      <c r="H242" s="2" t="s">
        <v>421</v>
      </c>
      <c r="I242" s="2" t="s">
        <v>4390</v>
      </c>
      <c r="J242" s="2" t="s">
        <v>4390</v>
      </c>
      <c r="K242" s="2">
        <v>2020</v>
      </c>
      <c r="L242" s="2" t="s">
        <v>4390</v>
      </c>
    </row>
    <row r="243" spans="1:12" customFormat="1" ht="15" x14ac:dyDescent="0.25">
      <c r="A243" s="2" t="s">
        <v>6505</v>
      </c>
      <c r="B243" s="2" t="s">
        <v>6594</v>
      </c>
      <c r="C243" s="2" t="s">
        <v>37</v>
      </c>
      <c r="D243" s="2" t="s">
        <v>280</v>
      </c>
      <c r="E243" s="2" t="s">
        <v>4394</v>
      </c>
      <c r="F243" s="2" t="s">
        <v>4390</v>
      </c>
      <c r="G243" s="2" t="s">
        <v>4724</v>
      </c>
      <c r="H243" s="2" t="s">
        <v>4390</v>
      </c>
      <c r="I243" s="2" t="s">
        <v>6506</v>
      </c>
      <c r="J243" s="2" t="s">
        <v>4390</v>
      </c>
      <c r="K243" s="2">
        <v>2022</v>
      </c>
      <c r="L243" s="2" t="str">
        <f>HYPERLINK("http://dx.doi.org/10.3390/ma15072541","http://dx.doi.org/10.3390/ma15072541")</f>
        <v>http://dx.doi.org/10.3390/ma15072541</v>
      </c>
    </row>
    <row r="244" spans="1:12" customFormat="1" ht="15" x14ac:dyDescent="0.25">
      <c r="A244" s="2" t="s">
        <v>5259</v>
      </c>
      <c r="B244" s="2" t="s">
        <v>6594</v>
      </c>
      <c r="C244" s="2" t="s">
        <v>3305</v>
      </c>
      <c r="D244" s="2" t="s">
        <v>5321</v>
      </c>
      <c r="E244" s="2" t="s">
        <v>4394</v>
      </c>
      <c r="F244" s="2" t="s">
        <v>4390</v>
      </c>
      <c r="G244" s="2" t="s">
        <v>558</v>
      </c>
      <c r="H244" s="2" t="s">
        <v>5322</v>
      </c>
      <c r="I244" s="2" t="s">
        <v>5323</v>
      </c>
      <c r="J244" s="2" t="s">
        <v>4390</v>
      </c>
      <c r="K244" s="2">
        <v>2020</v>
      </c>
      <c r="L244" s="2" t="str">
        <f>HYPERLINK("http://dx.doi.org/10.1007/s11042-020-09262-1","http://dx.doi.org/10.1007/s11042-020-09262-1")</f>
        <v>http://dx.doi.org/10.1007/s11042-020-09262-1</v>
      </c>
    </row>
    <row r="245" spans="1:12" customFormat="1" ht="15" x14ac:dyDescent="0.25">
      <c r="A245" s="2" t="s">
        <v>4792</v>
      </c>
      <c r="B245" s="2" t="s">
        <v>6594</v>
      </c>
      <c r="C245" s="2" t="s">
        <v>489</v>
      </c>
      <c r="D245" s="2" t="s">
        <v>4738</v>
      </c>
      <c r="E245" s="2" t="s">
        <v>4401</v>
      </c>
      <c r="F245" s="2" t="s">
        <v>4739</v>
      </c>
      <c r="G245" s="2" t="s">
        <v>404</v>
      </c>
      <c r="H245" s="2" t="s">
        <v>4390</v>
      </c>
      <c r="I245" s="2" t="s">
        <v>4390</v>
      </c>
      <c r="J245" s="2" t="s">
        <v>4740</v>
      </c>
      <c r="K245" s="2">
        <v>2019</v>
      </c>
      <c r="L245" s="2" t="s">
        <v>4390</v>
      </c>
    </row>
    <row r="246" spans="1:12" customFormat="1" ht="15" x14ac:dyDescent="0.25">
      <c r="A246" s="2" t="s">
        <v>5270</v>
      </c>
      <c r="B246" s="2" t="s">
        <v>6594</v>
      </c>
      <c r="C246" s="2" t="s">
        <v>3761</v>
      </c>
      <c r="D246" s="2" t="s">
        <v>5271</v>
      </c>
      <c r="E246" s="2" t="s">
        <v>4394</v>
      </c>
      <c r="F246" s="2" t="s">
        <v>4390</v>
      </c>
      <c r="G246" s="2" t="s">
        <v>5272</v>
      </c>
      <c r="H246" s="2" t="s">
        <v>5273</v>
      </c>
      <c r="I246" s="2" t="s">
        <v>5274</v>
      </c>
      <c r="J246" s="2" t="s">
        <v>4390</v>
      </c>
      <c r="K246" s="2">
        <v>2019</v>
      </c>
      <c r="L246" s="2" t="str">
        <f>HYPERLINK("http://dx.doi.org/10.1016/j.aeue.2019.152873","http://dx.doi.org/10.1016/j.aeue.2019.152873")</f>
        <v>http://dx.doi.org/10.1016/j.aeue.2019.152873</v>
      </c>
    </row>
    <row r="247" spans="1:12" customFormat="1" ht="15" x14ac:dyDescent="0.25">
      <c r="A247" s="2" t="s">
        <v>4562</v>
      </c>
      <c r="B247" s="2" t="s">
        <v>6594</v>
      </c>
      <c r="C247" s="2" t="s">
        <v>547</v>
      </c>
      <c r="D247" s="2" t="s">
        <v>4563</v>
      </c>
      <c r="E247" s="2" t="s">
        <v>4401</v>
      </c>
      <c r="F247" s="2" t="s">
        <v>4564</v>
      </c>
      <c r="G247" s="2" t="s">
        <v>404</v>
      </c>
      <c r="H247" s="2" t="s">
        <v>4390</v>
      </c>
      <c r="I247" s="2" t="s">
        <v>4390</v>
      </c>
      <c r="J247" s="2" t="s">
        <v>4565</v>
      </c>
      <c r="K247" s="2">
        <v>2018</v>
      </c>
      <c r="L247" s="2" t="s">
        <v>4390</v>
      </c>
    </row>
    <row r="248" spans="1:12" customFormat="1" ht="15" x14ac:dyDescent="0.25">
      <c r="A248" s="2" t="s">
        <v>4954</v>
      </c>
      <c r="B248" s="2" t="s">
        <v>6594</v>
      </c>
      <c r="C248" s="2" t="s">
        <v>547</v>
      </c>
      <c r="D248" s="2" t="s">
        <v>4955</v>
      </c>
      <c r="E248" s="2" t="s">
        <v>4401</v>
      </c>
      <c r="F248" s="2" t="s">
        <v>4956</v>
      </c>
      <c r="G248" s="2" t="s">
        <v>404</v>
      </c>
      <c r="H248" s="2" t="s">
        <v>4390</v>
      </c>
      <c r="I248" s="2" t="s">
        <v>4390</v>
      </c>
      <c r="J248" s="2" t="s">
        <v>4957</v>
      </c>
      <c r="K248" s="2">
        <v>2018</v>
      </c>
      <c r="L248" s="2" t="s">
        <v>4390</v>
      </c>
    </row>
    <row r="249" spans="1:12" customFormat="1" ht="15" x14ac:dyDescent="0.25">
      <c r="A249" s="2" t="s">
        <v>6167</v>
      </c>
      <c r="B249" s="2" t="s">
        <v>6594</v>
      </c>
      <c r="C249" s="2" t="s">
        <v>1854</v>
      </c>
      <c r="D249" s="2" t="s">
        <v>6168</v>
      </c>
      <c r="E249" s="2" t="s">
        <v>4573</v>
      </c>
      <c r="F249" s="2" t="s">
        <v>4390</v>
      </c>
      <c r="G249" s="2" t="s">
        <v>4809</v>
      </c>
      <c r="H249" s="2" t="s">
        <v>6169</v>
      </c>
      <c r="I249" s="2" t="s">
        <v>6170</v>
      </c>
      <c r="J249" s="2" t="s">
        <v>4390</v>
      </c>
      <c r="K249" s="2" t="s">
        <v>4390</v>
      </c>
      <c r="L249" s="2" t="str">
        <f>HYPERLINK("http://dx.doi.org/10.1080/2374068X.2022.2079250","http://dx.doi.org/10.1080/2374068X.2022.2079250")</f>
        <v>http://dx.doi.org/10.1080/2374068X.2022.2079250</v>
      </c>
    </row>
    <row r="250" spans="1:12" customFormat="1" ht="15" x14ac:dyDescent="0.25">
      <c r="A250" s="2" t="s">
        <v>4868</v>
      </c>
      <c r="B250" s="2" t="s">
        <v>6594</v>
      </c>
      <c r="C250" s="2" t="s">
        <v>4869</v>
      </c>
      <c r="D250" s="2" t="s">
        <v>4870</v>
      </c>
      <c r="E250" s="2" t="s">
        <v>4394</v>
      </c>
      <c r="F250" s="2" t="s">
        <v>4390</v>
      </c>
      <c r="G250" s="2" t="s">
        <v>4871</v>
      </c>
      <c r="H250" s="2" t="s">
        <v>4872</v>
      </c>
      <c r="I250" s="2" t="s">
        <v>4390</v>
      </c>
      <c r="J250" s="2" t="s">
        <v>4390</v>
      </c>
      <c r="K250" s="2">
        <v>2021</v>
      </c>
      <c r="L250" s="2" t="str">
        <f>HYPERLINK("http://dx.doi.org/10.5545/sv-jme.2021.7101","http://dx.doi.org/10.5545/sv-jme.2021.7101")</f>
        <v>http://dx.doi.org/10.5545/sv-jme.2021.7101</v>
      </c>
    </row>
    <row r="251" spans="1:12" customFormat="1" ht="15" x14ac:dyDescent="0.25">
      <c r="A251" s="2" t="s">
        <v>5011</v>
      </c>
      <c r="B251" s="2" t="s">
        <v>6594</v>
      </c>
      <c r="C251" s="2" t="s">
        <v>5174</v>
      </c>
      <c r="D251" s="2" t="s">
        <v>4545</v>
      </c>
      <c r="E251" s="2" t="s">
        <v>4667</v>
      </c>
      <c r="F251" s="2" t="s">
        <v>4390</v>
      </c>
      <c r="G251" s="2" t="s">
        <v>558</v>
      </c>
      <c r="H251" s="2" t="s">
        <v>4546</v>
      </c>
      <c r="I251" s="2" t="s">
        <v>4547</v>
      </c>
      <c r="J251" s="2" t="s">
        <v>4390</v>
      </c>
      <c r="K251" s="2">
        <v>2022</v>
      </c>
      <c r="L251" s="2" t="str">
        <f>HYPERLINK("http://dx.doi.org/10.1007/s11277-022-09941-2","http://dx.doi.org/10.1007/s11277-022-09941-2")</f>
        <v>http://dx.doi.org/10.1007/s11277-022-09941-2</v>
      </c>
    </row>
    <row r="252" spans="1:12" customFormat="1" ht="15" x14ac:dyDescent="0.25">
      <c r="A252" s="2" t="s">
        <v>4840</v>
      </c>
      <c r="B252" s="2" t="s">
        <v>6594</v>
      </c>
      <c r="C252" s="2" t="s">
        <v>4841</v>
      </c>
      <c r="D252" s="2" t="s">
        <v>4545</v>
      </c>
      <c r="E252" s="2" t="s">
        <v>4667</v>
      </c>
      <c r="F252" s="2" t="s">
        <v>4390</v>
      </c>
      <c r="G252" s="2" t="s">
        <v>558</v>
      </c>
      <c r="H252" s="2" t="s">
        <v>4546</v>
      </c>
      <c r="I252" s="2" t="s">
        <v>4547</v>
      </c>
      <c r="J252" s="2" t="s">
        <v>4390</v>
      </c>
      <c r="K252" s="2">
        <v>2021</v>
      </c>
      <c r="L252" s="2" t="str">
        <f>HYPERLINK("http://dx.doi.org/10.1007/s11277-021-09193-6","http://dx.doi.org/10.1007/s11277-021-09193-6")</f>
        <v>http://dx.doi.org/10.1007/s11277-021-09193-6</v>
      </c>
    </row>
    <row r="253" spans="1:12" customFormat="1" ht="15" x14ac:dyDescent="0.25">
      <c r="A253" s="2" t="s">
        <v>4443</v>
      </c>
      <c r="B253" s="2" t="s">
        <v>6594</v>
      </c>
      <c r="C253" s="2" t="s">
        <v>4444</v>
      </c>
      <c r="D253" s="2" t="s">
        <v>4445</v>
      </c>
      <c r="E253" s="2" t="s">
        <v>4401</v>
      </c>
      <c r="F253" s="2" t="s">
        <v>4446</v>
      </c>
      <c r="G253" s="2" t="s">
        <v>404</v>
      </c>
      <c r="H253" s="2" t="s">
        <v>4390</v>
      </c>
      <c r="I253" s="2" t="s">
        <v>4390</v>
      </c>
      <c r="J253" s="2" t="s">
        <v>4447</v>
      </c>
      <c r="K253" s="2">
        <v>2019</v>
      </c>
      <c r="L253" s="2" t="s">
        <v>4390</v>
      </c>
    </row>
    <row r="254" spans="1:12" customFormat="1" ht="15" x14ac:dyDescent="0.25">
      <c r="A254" s="2" t="s">
        <v>5967</v>
      </c>
      <c r="B254" s="2" t="s">
        <v>6594</v>
      </c>
      <c r="C254" s="2" t="s">
        <v>2697</v>
      </c>
      <c r="D254" s="2" t="s">
        <v>5968</v>
      </c>
      <c r="E254" s="2" t="s">
        <v>4394</v>
      </c>
      <c r="F254" s="2" t="s">
        <v>4390</v>
      </c>
      <c r="G254" s="2" t="s">
        <v>4492</v>
      </c>
      <c r="H254" s="2" t="s">
        <v>5969</v>
      </c>
      <c r="I254" s="2" t="s">
        <v>4390</v>
      </c>
      <c r="J254" s="2" t="s">
        <v>4390</v>
      </c>
      <c r="K254" s="2">
        <v>2021</v>
      </c>
      <c r="L254" s="2" t="str">
        <f>HYPERLINK("http://dx.doi.org/10.1002/ett.4068","http://dx.doi.org/10.1002/ett.4068")</f>
        <v>http://dx.doi.org/10.1002/ett.4068</v>
      </c>
    </row>
    <row r="255" spans="1:12" customFormat="1" ht="15" x14ac:dyDescent="0.25">
      <c r="A255" s="2" t="s">
        <v>5259</v>
      </c>
      <c r="B255" s="2" t="s">
        <v>6594</v>
      </c>
      <c r="C255" s="2" t="s">
        <v>3522</v>
      </c>
      <c r="D255" s="2" t="s">
        <v>6007</v>
      </c>
      <c r="E255" s="2" t="s">
        <v>4394</v>
      </c>
      <c r="F255" s="2" t="s">
        <v>4390</v>
      </c>
      <c r="G255" s="2" t="s">
        <v>5214</v>
      </c>
      <c r="H255" s="2" t="s">
        <v>6008</v>
      </c>
      <c r="I255" s="2" t="s">
        <v>6009</v>
      </c>
      <c r="J255" s="2" t="s">
        <v>4390</v>
      </c>
      <c r="K255" s="2">
        <v>2020</v>
      </c>
      <c r="L255" s="2" t="str">
        <f>HYPERLINK("http://dx.doi.org/10.1080/09720529.2020.1721875","http://dx.doi.org/10.1080/09720529.2020.1721875")</f>
        <v>http://dx.doi.org/10.1080/09720529.2020.1721875</v>
      </c>
    </row>
    <row r="256" spans="1:12" customFormat="1" ht="15" x14ac:dyDescent="0.25">
      <c r="A256" s="2" t="s">
        <v>5154</v>
      </c>
      <c r="B256" s="2" t="s">
        <v>6594</v>
      </c>
      <c r="C256" s="2" t="s">
        <v>3809</v>
      </c>
      <c r="D256" s="2" t="s">
        <v>5155</v>
      </c>
      <c r="E256" s="2" t="s">
        <v>4394</v>
      </c>
      <c r="F256" s="2" t="s">
        <v>4390</v>
      </c>
      <c r="G256" s="2" t="s">
        <v>4508</v>
      </c>
      <c r="H256" s="2" t="s">
        <v>5156</v>
      </c>
      <c r="I256" s="2" t="s">
        <v>5157</v>
      </c>
      <c r="J256" s="2" t="s">
        <v>4390</v>
      </c>
      <c r="K256" s="2">
        <v>2019</v>
      </c>
      <c r="L256" s="2" t="str">
        <f>HYPERLINK("http://dx.doi.org/10.1007/s13198-019-00812-x","http://dx.doi.org/10.1007/s13198-019-00812-x")</f>
        <v>http://dx.doi.org/10.1007/s13198-019-00812-x</v>
      </c>
    </row>
    <row r="257" spans="1:12" customFormat="1" ht="15" x14ac:dyDescent="0.25">
      <c r="A257" s="2" t="s">
        <v>5059</v>
      </c>
      <c r="B257" s="2" t="s">
        <v>6594</v>
      </c>
      <c r="C257" s="2" t="s">
        <v>1086</v>
      </c>
      <c r="D257" s="2" t="s">
        <v>5060</v>
      </c>
      <c r="E257" s="2" t="s">
        <v>4394</v>
      </c>
      <c r="F257" s="2" t="s">
        <v>4390</v>
      </c>
      <c r="G257" s="2" t="s">
        <v>5061</v>
      </c>
      <c r="H257" s="2" t="s">
        <v>5062</v>
      </c>
      <c r="I257" s="2" t="s">
        <v>5063</v>
      </c>
      <c r="J257" s="2" t="s">
        <v>4390</v>
      </c>
      <c r="K257" s="2">
        <v>2022</v>
      </c>
      <c r="L257" s="2" t="str">
        <f>HYPERLINK("http://dx.doi.org/10.28991/CEJ-2022-08-06-011","http://dx.doi.org/10.28991/CEJ-2022-08-06-011")</f>
        <v>http://dx.doi.org/10.28991/CEJ-2022-08-06-011</v>
      </c>
    </row>
    <row r="258" spans="1:12" customFormat="1" ht="15" x14ac:dyDescent="0.25">
      <c r="A258" s="2" t="s">
        <v>6383</v>
      </c>
      <c r="B258" s="2" t="s">
        <v>6594</v>
      </c>
      <c r="C258" s="2" t="s">
        <v>457</v>
      </c>
      <c r="D258" s="2" t="s">
        <v>423</v>
      </c>
      <c r="E258" s="2" t="s">
        <v>4401</v>
      </c>
      <c r="F258" s="2" t="s">
        <v>458</v>
      </c>
      <c r="G258" s="2" t="s">
        <v>512</v>
      </c>
      <c r="H258" s="2" t="s">
        <v>421</v>
      </c>
      <c r="I258" s="2" t="s">
        <v>4390</v>
      </c>
      <c r="J258" s="2" t="s">
        <v>4390</v>
      </c>
      <c r="K258" s="2">
        <v>2022</v>
      </c>
      <c r="L258" s="2" t="str">
        <f>HYPERLINK("http://dx.doi.org/10.1016/j.matpr.2022.01.040","http://dx.doi.org/10.1016/j.matpr.2022.01.040")</f>
        <v>http://dx.doi.org/10.1016/j.matpr.2022.01.040</v>
      </c>
    </row>
    <row r="259" spans="1:12" customFormat="1" ht="15" x14ac:dyDescent="0.25">
      <c r="A259" s="2" t="s">
        <v>6586</v>
      </c>
      <c r="B259" s="2" t="s">
        <v>6594</v>
      </c>
      <c r="C259" s="2" t="s">
        <v>460</v>
      </c>
      <c r="D259" s="2" t="s">
        <v>423</v>
      </c>
      <c r="E259" s="2" t="s">
        <v>4401</v>
      </c>
      <c r="F259" s="2" t="s">
        <v>458</v>
      </c>
      <c r="G259" s="2" t="s">
        <v>512</v>
      </c>
      <c r="H259" s="2" t="s">
        <v>421</v>
      </c>
      <c r="I259" s="2" t="s">
        <v>4390</v>
      </c>
      <c r="J259" s="2" t="s">
        <v>4390</v>
      </c>
      <c r="K259" s="2">
        <v>2022</v>
      </c>
      <c r="L259" s="2" t="str">
        <f>HYPERLINK("http://dx.doi.org/10.1016/j.matpr.2022.02.157","http://dx.doi.org/10.1016/j.matpr.2022.02.157")</f>
        <v>http://dx.doi.org/10.1016/j.matpr.2022.02.157</v>
      </c>
    </row>
    <row r="260" spans="1:12" customFormat="1" ht="15" x14ac:dyDescent="0.25">
      <c r="A260" s="2" t="s">
        <v>5453</v>
      </c>
      <c r="B260" s="2" t="s">
        <v>6594</v>
      </c>
      <c r="C260" s="2" t="s">
        <v>21</v>
      </c>
      <c r="D260" s="2" t="s">
        <v>4642</v>
      </c>
      <c r="E260" s="2" t="s">
        <v>4394</v>
      </c>
      <c r="F260" s="2" t="s">
        <v>4390</v>
      </c>
      <c r="G260" s="2" t="s">
        <v>4643</v>
      </c>
      <c r="H260" s="2" t="s">
        <v>4390</v>
      </c>
      <c r="I260" s="2" t="s">
        <v>4644</v>
      </c>
      <c r="J260" s="2" t="s">
        <v>4390</v>
      </c>
      <c r="K260" s="2">
        <v>2022</v>
      </c>
      <c r="L260" s="2" t="str">
        <f>HYPERLINK("http://dx.doi.org/10.7759/cureus.32411","http://dx.doi.org/10.7759/cureus.32411")</f>
        <v>http://dx.doi.org/10.7759/cureus.32411</v>
      </c>
    </row>
    <row r="261" spans="1:12" customFormat="1" ht="15" x14ac:dyDescent="0.25">
      <c r="A261" s="2" t="s">
        <v>4430</v>
      </c>
      <c r="B261" s="2" t="s">
        <v>6594</v>
      </c>
      <c r="C261" s="2" t="s">
        <v>4442</v>
      </c>
      <c r="D261" s="2" t="s">
        <v>4432</v>
      </c>
      <c r="E261" s="2" t="s">
        <v>4433</v>
      </c>
      <c r="F261" s="2" t="s">
        <v>4390</v>
      </c>
      <c r="G261" s="2" t="s">
        <v>4434</v>
      </c>
      <c r="H261" s="2" t="s">
        <v>4435</v>
      </c>
      <c r="I261" s="2" t="s">
        <v>4390</v>
      </c>
      <c r="J261" s="2" t="s">
        <v>4390</v>
      </c>
      <c r="K261" s="2">
        <v>2017</v>
      </c>
      <c r="L261" s="2" t="s">
        <v>4390</v>
      </c>
    </row>
    <row r="262" spans="1:12" customFormat="1" ht="15" x14ac:dyDescent="0.25">
      <c r="A262" s="2" t="s">
        <v>5011</v>
      </c>
      <c r="B262" s="2" t="s">
        <v>6594</v>
      </c>
      <c r="C262" s="2" t="s">
        <v>3881</v>
      </c>
      <c r="D262" s="2" t="s">
        <v>4545</v>
      </c>
      <c r="E262" s="2" t="s">
        <v>4394</v>
      </c>
      <c r="F262" s="2" t="s">
        <v>4390</v>
      </c>
      <c r="G262" s="2" t="s">
        <v>558</v>
      </c>
      <c r="H262" s="2" t="s">
        <v>4546</v>
      </c>
      <c r="I262" s="2" t="s">
        <v>4547</v>
      </c>
      <c r="J262" s="2" t="s">
        <v>4390</v>
      </c>
      <c r="K262" s="2">
        <v>2019</v>
      </c>
      <c r="L262" s="2" t="str">
        <f>HYPERLINK("http://dx.doi.org/10.1007/s11277-019-06199-z","http://dx.doi.org/10.1007/s11277-019-06199-z")</f>
        <v>http://dx.doi.org/10.1007/s11277-019-06199-z</v>
      </c>
    </row>
    <row r="263" spans="1:12" customFormat="1" ht="15" x14ac:dyDescent="0.25">
      <c r="A263" s="2" t="s">
        <v>4840</v>
      </c>
      <c r="B263" s="2" t="s">
        <v>6594</v>
      </c>
      <c r="C263" s="2" t="s">
        <v>3952</v>
      </c>
      <c r="D263" s="2" t="s">
        <v>4545</v>
      </c>
      <c r="E263" s="2" t="s">
        <v>4394</v>
      </c>
      <c r="F263" s="2" t="s">
        <v>4390</v>
      </c>
      <c r="G263" s="2" t="s">
        <v>558</v>
      </c>
      <c r="H263" s="2" t="s">
        <v>4546</v>
      </c>
      <c r="I263" s="2" t="s">
        <v>4547</v>
      </c>
      <c r="J263" s="2" t="s">
        <v>4390</v>
      </c>
      <c r="K263" s="2">
        <v>2019</v>
      </c>
      <c r="L263" s="2" t="str">
        <f>HYPERLINK("http://dx.doi.org/10.1007/s11277-018-6030-9","http://dx.doi.org/10.1007/s11277-018-6030-9")</f>
        <v>http://dx.doi.org/10.1007/s11277-018-6030-9</v>
      </c>
    </row>
    <row r="264" spans="1:12" customFormat="1" ht="15" x14ac:dyDescent="0.25">
      <c r="A264" s="2" t="s">
        <v>5103</v>
      </c>
      <c r="B264" s="2" t="s">
        <v>6594</v>
      </c>
      <c r="C264" s="2" t="s">
        <v>1123</v>
      </c>
      <c r="D264" s="2" t="s">
        <v>5104</v>
      </c>
      <c r="E264" s="2" t="s">
        <v>4433</v>
      </c>
      <c r="F264" s="2" t="s">
        <v>4390</v>
      </c>
      <c r="G264" s="2" t="s">
        <v>5105</v>
      </c>
      <c r="H264" s="2" t="s">
        <v>5106</v>
      </c>
      <c r="I264" s="2" t="s">
        <v>5107</v>
      </c>
      <c r="J264" s="2" t="s">
        <v>4390</v>
      </c>
      <c r="K264" s="2">
        <v>2022</v>
      </c>
      <c r="L264" s="2" t="str">
        <f>HYPERLINK("http://dx.doi.org/10.1007/s12647-022-00541-w","http://dx.doi.org/10.1007/s12647-022-00541-w")</f>
        <v>http://dx.doi.org/10.1007/s12647-022-00541-w</v>
      </c>
    </row>
    <row r="265" spans="1:12" customFormat="1" ht="15" x14ac:dyDescent="0.25">
      <c r="A265" s="2" t="s">
        <v>6391</v>
      </c>
      <c r="B265" s="2" t="s">
        <v>6594</v>
      </c>
      <c r="C265" s="2" t="s">
        <v>1698</v>
      </c>
      <c r="D265" s="2" t="s">
        <v>6392</v>
      </c>
      <c r="E265" s="2" t="s">
        <v>4394</v>
      </c>
      <c r="F265" s="2" t="s">
        <v>4390</v>
      </c>
      <c r="G265" s="2" t="s">
        <v>4559</v>
      </c>
      <c r="H265" s="2" t="s">
        <v>6393</v>
      </c>
      <c r="I265" s="2" t="s">
        <v>6394</v>
      </c>
      <c r="J265" s="2" t="s">
        <v>4390</v>
      </c>
      <c r="K265" s="2">
        <v>2022</v>
      </c>
      <c r="L265" s="2" t="str">
        <f>HYPERLINK("http://dx.doi.org/10.1155/2022/9335963","http://dx.doi.org/10.1155/2022/9335963")</f>
        <v>http://dx.doi.org/10.1155/2022/9335963</v>
      </c>
    </row>
    <row r="266" spans="1:12" customFormat="1" ht="15" x14ac:dyDescent="0.25">
      <c r="A266" s="2" t="s">
        <v>4737</v>
      </c>
      <c r="B266" s="2" t="s">
        <v>6594</v>
      </c>
      <c r="C266" s="2" t="s">
        <v>525</v>
      </c>
      <c r="D266" s="2" t="s">
        <v>4738</v>
      </c>
      <c r="E266" s="2" t="s">
        <v>4401</v>
      </c>
      <c r="F266" s="2" t="s">
        <v>4739</v>
      </c>
      <c r="G266" s="2" t="s">
        <v>404</v>
      </c>
      <c r="H266" s="2" t="s">
        <v>4390</v>
      </c>
      <c r="I266" s="2" t="s">
        <v>4390</v>
      </c>
      <c r="J266" s="2" t="s">
        <v>4740</v>
      </c>
      <c r="K266" s="2">
        <v>2019</v>
      </c>
      <c r="L266" s="2" t="s">
        <v>4390</v>
      </c>
    </row>
    <row r="267" spans="1:12" customFormat="1" ht="15" x14ac:dyDescent="0.25">
      <c r="A267" s="2" t="s">
        <v>5097</v>
      </c>
      <c r="B267" s="2" t="s">
        <v>6594</v>
      </c>
      <c r="C267" s="2" t="s">
        <v>429</v>
      </c>
      <c r="D267" s="2" t="s">
        <v>423</v>
      </c>
      <c r="E267" s="2" t="s">
        <v>4401</v>
      </c>
      <c r="F267" s="2" t="s">
        <v>427</v>
      </c>
      <c r="G267" s="2" t="s">
        <v>512</v>
      </c>
      <c r="H267" s="2" t="s">
        <v>421</v>
      </c>
      <c r="I267" s="2" t="s">
        <v>4390</v>
      </c>
      <c r="J267" s="2" t="s">
        <v>4390</v>
      </c>
      <c r="K267" s="2">
        <v>2022</v>
      </c>
      <c r="L267" s="2" t="str">
        <f>HYPERLINK("http://dx.doi.org/10.1016/j.matpr.2021.10.252","http://dx.doi.org/10.1016/j.matpr.2021.10.252")</f>
        <v>http://dx.doi.org/10.1016/j.matpr.2021.10.252</v>
      </c>
    </row>
    <row r="268" spans="1:12" customFormat="1" ht="15" x14ac:dyDescent="0.25">
      <c r="A268" s="2" t="s">
        <v>491</v>
      </c>
      <c r="B268" s="2" t="s">
        <v>6594</v>
      </c>
      <c r="C268" s="2" t="s">
        <v>492</v>
      </c>
      <c r="D268" s="2" t="s">
        <v>423</v>
      </c>
      <c r="E268" s="2" t="s">
        <v>4401</v>
      </c>
      <c r="F268" s="2" t="s">
        <v>493</v>
      </c>
      <c r="G268" s="2" t="s">
        <v>512</v>
      </c>
      <c r="H268" s="2" t="s">
        <v>421</v>
      </c>
      <c r="I268" s="2" t="s">
        <v>4390</v>
      </c>
      <c r="J268" s="2" t="s">
        <v>4390</v>
      </c>
      <c r="K268" s="2">
        <v>2022</v>
      </c>
      <c r="L268" s="2" t="str">
        <f>HYPERLINK("http://dx.doi.org/10.1016/j.matpr.2021.11.456","http://dx.doi.org/10.1016/j.matpr.2021.11.456")</f>
        <v>http://dx.doi.org/10.1016/j.matpr.2021.11.456</v>
      </c>
    </row>
    <row r="269" spans="1:12" customFormat="1" ht="15" x14ac:dyDescent="0.25">
      <c r="A269" s="2" t="s">
        <v>5510</v>
      </c>
      <c r="B269" s="2" t="s">
        <v>6594</v>
      </c>
      <c r="C269" s="2" t="s">
        <v>3036</v>
      </c>
      <c r="D269" s="2" t="s">
        <v>5511</v>
      </c>
      <c r="E269" s="2" t="s">
        <v>4573</v>
      </c>
      <c r="F269" s="2" t="s">
        <v>4390</v>
      </c>
      <c r="G269" s="2" t="s">
        <v>4809</v>
      </c>
      <c r="H269" s="2" t="s">
        <v>5512</v>
      </c>
      <c r="I269" s="2" t="s">
        <v>5513</v>
      </c>
      <c r="J269" s="2" t="s">
        <v>4390</v>
      </c>
      <c r="K269" s="2" t="s">
        <v>4390</v>
      </c>
      <c r="L269" s="2" t="str">
        <f>HYPERLINK("http://dx.doi.org/10.1080/03772063.2021.1978875","http://dx.doi.org/10.1080/03772063.2021.1978875")</f>
        <v>http://dx.doi.org/10.1080/03772063.2021.1978875</v>
      </c>
    </row>
    <row r="270" spans="1:12" customFormat="1" ht="15" x14ac:dyDescent="0.25">
      <c r="A270" s="2" t="s">
        <v>4430</v>
      </c>
      <c r="B270" s="2" t="s">
        <v>6594</v>
      </c>
      <c r="C270" s="2" t="s">
        <v>4458</v>
      </c>
      <c r="D270" s="2" t="s">
        <v>4432</v>
      </c>
      <c r="E270" s="2" t="s">
        <v>4394</v>
      </c>
      <c r="F270" s="2" t="s">
        <v>4390</v>
      </c>
      <c r="G270" s="2" t="s">
        <v>4434</v>
      </c>
      <c r="H270" s="2" t="s">
        <v>4435</v>
      </c>
      <c r="I270" s="2" t="s">
        <v>4390</v>
      </c>
      <c r="J270" s="2" t="s">
        <v>4390</v>
      </c>
      <c r="K270" s="2">
        <v>2017</v>
      </c>
      <c r="L270" s="2" t="s">
        <v>4390</v>
      </c>
    </row>
    <row r="271" spans="1:12" customFormat="1" ht="15" x14ac:dyDescent="0.25">
      <c r="A271" s="2" t="s">
        <v>6141</v>
      </c>
      <c r="B271" s="2" t="s">
        <v>6594</v>
      </c>
      <c r="C271" s="2" t="s">
        <v>455</v>
      </c>
      <c r="D271" s="2" t="s">
        <v>423</v>
      </c>
      <c r="E271" s="2" t="s">
        <v>4401</v>
      </c>
      <c r="F271" s="2" t="s">
        <v>6142</v>
      </c>
      <c r="G271" s="2" t="s">
        <v>512</v>
      </c>
      <c r="H271" s="2" t="s">
        <v>421</v>
      </c>
      <c r="I271" s="2" t="s">
        <v>4390</v>
      </c>
      <c r="J271" s="2" t="s">
        <v>4390</v>
      </c>
      <c r="K271" s="2">
        <v>2022</v>
      </c>
      <c r="L271" s="2" t="str">
        <f>HYPERLINK("http://dx.doi.org/10.1016/j.matpr.2022.03.445","http://dx.doi.org/10.1016/j.matpr.2022.03.445")</f>
        <v>http://dx.doi.org/10.1016/j.matpr.2022.03.445</v>
      </c>
    </row>
    <row r="272" spans="1:12" customFormat="1" ht="15" x14ac:dyDescent="0.25">
      <c r="A272" s="2" t="s">
        <v>6476</v>
      </c>
      <c r="B272" s="2" t="s">
        <v>6594</v>
      </c>
      <c r="C272" s="2" t="s">
        <v>686</v>
      </c>
      <c r="D272" s="2" t="s">
        <v>5626</v>
      </c>
      <c r="E272" s="2" t="s">
        <v>4394</v>
      </c>
      <c r="F272" s="2" t="s">
        <v>4390</v>
      </c>
      <c r="G272" s="2" t="s">
        <v>4724</v>
      </c>
      <c r="H272" s="2" t="s">
        <v>4390</v>
      </c>
      <c r="I272" s="2" t="s">
        <v>5627</v>
      </c>
      <c r="J272" s="2" t="s">
        <v>4390</v>
      </c>
      <c r="K272" s="2">
        <v>2022</v>
      </c>
      <c r="L272" s="2" t="str">
        <f>HYPERLINK("http://dx.doi.org/10.3390/sym14112441","http://dx.doi.org/10.3390/sym14112441")</f>
        <v>http://dx.doi.org/10.3390/sym14112441</v>
      </c>
    </row>
    <row r="273" spans="1:12" customFormat="1" ht="15" x14ac:dyDescent="0.25">
      <c r="A273" s="2" t="s">
        <v>5741</v>
      </c>
      <c r="B273" s="2" t="s">
        <v>6594</v>
      </c>
      <c r="C273" s="2" t="s">
        <v>408</v>
      </c>
      <c r="D273" s="2" t="s">
        <v>5742</v>
      </c>
      <c r="E273" s="2" t="s">
        <v>4401</v>
      </c>
      <c r="F273" s="2" t="s">
        <v>5743</v>
      </c>
      <c r="G273" s="2" t="s">
        <v>5744</v>
      </c>
      <c r="H273" s="2" t="s">
        <v>403</v>
      </c>
      <c r="I273" s="2" t="s">
        <v>5745</v>
      </c>
      <c r="J273" s="2" t="s">
        <v>5746</v>
      </c>
      <c r="K273" s="2">
        <v>2023</v>
      </c>
      <c r="L273" s="2" t="str">
        <f>HYPERLINK("http://dx.doi.org/10.1007/978-981-19-1645-8_19","http://dx.doi.org/10.1007/978-981-19-1645-8_19")</f>
        <v>http://dx.doi.org/10.1007/978-981-19-1645-8_19</v>
      </c>
    </row>
    <row r="274" spans="1:12" customFormat="1" ht="15" x14ac:dyDescent="0.25">
      <c r="A274" s="2" t="s">
        <v>6428</v>
      </c>
      <c r="B274" s="2" t="s">
        <v>6604</v>
      </c>
      <c r="C274" s="2" t="s">
        <v>6429</v>
      </c>
      <c r="D274" s="2" t="s">
        <v>4820</v>
      </c>
      <c r="E274" s="2" t="s">
        <v>4394</v>
      </c>
      <c r="F274" s="2" t="s">
        <v>4390</v>
      </c>
      <c r="G274" s="2" t="s">
        <v>4821</v>
      </c>
      <c r="H274" s="2" t="s">
        <v>4822</v>
      </c>
      <c r="I274" s="2" t="s">
        <v>4390</v>
      </c>
      <c r="J274" s="2" t="s">
        <v>4390</v>
      </c>
      <c r="K274" s="2">
        <v>2022</v>
      </c>
      <c r="L274" s="2" t="s">
        <v>4390</v>
      </c>
    </row>
    <row r="275" spans="1:12" customFormat="1" ht="15" x14ac:dyDescent="0.25">
      <c r="A275" s="2" t="s">
        <v>4880</v>
      </c>
      <c r="B275" s="2" t="s">
        <v>6604</v>
      </c>
      <c r="C275" s="2" t="s">
        <v>4881</v>
      </c>
      <c r="D275" s="2" t="s">
        <v>4766</v>
      </c>
      <c r="E275" s="2" t="s">
        <v>4433</v>
      </c>
      <c r="F275" s="2" t="s">
        <v>4390</v>
      </c>
      <c r="G275" s="2" t="s">
        <v>4440</v>
      </c>
      <c r="H275" s="2" t="s">
        <v>4767</v>
      </c>
      <c r="I275" s="2" t="s">
        <v>4390</v>
      </c>
      <c r="J275" s="2" t="s">
        <v>4390</v>
      </c>
      <c r="K275" s="2">
        <v>2021</v>
      </c>
      <c r="L275" s="2" t="str">
        <f>HYPERLINK("http://dx.doi.org/10.9734/JPRI/2021/v33i51A33478","http://dx.doi.org/10.9734/JPRI/2021/v33i51A33478")</f>
        <v>http://dx.doi.org/10.9734/JPRI/2021/v33i51A33478</v>
      </c>
    </row>
    <row r="276" spans="1:12" customFormat="1" ht="15" x14ac:dyDescent="0.25">
      <c r="A276" s="2" t="s">
        <v>5806</v>
      </c>
      <c r="B276" s="2" t="s">
        <v>6604</v>
      </c>
      <c r="C276" s="2" t="s">
        <v>5807</v>
      </c>
      <c r="D276" s="2" t="s">
        <v>4766</v>
      </c>
      <c r="E276" s="2" t="s">
        <v>4433</v>
      </c>
      <c r="F276" s="2" t="s">
        <v>4390</v>
      </c>
      <c r="G276" s="2" t="s">
        <v>4440</v>
      </c>
      <c r="H276" s="2" t="s">
        <v>4767</v>
      </c>
      <c r="I276" s="2" t="s">
        <v>4390</v>
      </c>
      <c r="J276" s="2" t="s">
        <v>4390</v>
      </c>
      <c r="K276" s="2">
        <v>2021</v>
      </c>
      <c r="L276" s="2" t="str">
        <f>HYPERLINK("http://dx.doi.org/10.9734/JPRI/2021/v33i32A31713","http://dx.doi.org/10.9734/JPRI/2021/v33i32A31713")</f>
        <v>http://dx.doi.org/10.9734/JPRI/2021/v33i32A31713</v>
      </c>
    </row>
    <row r="277" spans="1:12" customFormat="1" ht="15" x14ac:dyDescent="0.25">
      <c r="A277" s="2" t="s">
        <v>4578</v>
      </c>
      <c r="B277" s="2" t="s">
        <v>6603</v>
      </c>
      <c r="C277" s="2" t="s">
        <v>4579</v>
      </c>
      <c r="D277" s="2" t="s">
        <v>4580</v>
      </c>
      <c r="E277" s="2" t="s">
        <v>4394</v>
      </c>
      <c r="F277" s="2" t="s">
        <v>4390</v>
      </c>
      <c r="G277" s="2" t="s">
        <v>4581</v>
      </c>
      <c r="H277" s="2" t="s">
        <v>4582</v>
      </c>
      <c r="I277" s="2" t="s">
        <v>4390</v>
      </c>
      <c r="J277" s="2" t="s">
        <v>4390</v>
      </c>
      <c r="K277" s="2">
        <v>2022</v>
      </c>
      <c r="L277" s="2" t="str">
        <f>HYPERLINK("http://dx.doi.org/10.9756/INTJECSE/V14I2.900","http://dx.doi.org/10.9756/INTJECSE/V14I2.900")</f>
        <v>http://dx.doi.org/10.9756/INTJECSE/V14I2.900</v>
      </c>
    </row>
    <row r="278" spans="1:12" customFormat="1" ht="15" x14ac:dyDescent="0.25">
      <c r="A278" s="2" t="s">
        <v>5937</v>
      </c>
      <c r="B278" s="2" t="s">
        <v>6590</v>
      </c>
      <c r="C278" s="2" t="s">
        <v>119</v>
      </c>
      <c r="D278" s="2" t="s">
        <v>120</v>
      </c>
      <c r="E278" s="2" t="s">
        <v>4573</v>
      </c>
      <c r="F278" s="2" t="s">
        <v>4390</v>
      </c>
      <c r="G278" s="2" t="s">
        <v>4809</v>
      </c>
      <c r="H278" s="2" t="s">
        <v>5938</v>
      </c>
      <c r="I278" s="2" t="s">
        <v>5939</v>
      </c>
      <c r="J278" s="2" t="s">
        <v>4390</v>
      </c>
      <c r="K278" s="2" t="s">
        <v>4390</v>
      </c>
      <c r="L278" s="2" t="str">
        <f>HYPERLINK("http://dx.doi.org/10.1080/10799893.2022.2164306","http://dx.doi.org/10.1080/10799893.2022.2164306")</f>
        <v>http://dx.doi.org/10.1080/10799893.2022.2164306</v>
      </c>
    </row>
    <row r="279" spans="1:12" customFormat="1" ht="15" x14ac:dyDescent="0.25">
      <c r="A279" s="2" t="s">
        <v>5125</v>
      </c>
      <c r="B279" s="2" t="s">
        <v>6590</v>
      </c>
      <c r="C279" s="2" t="s">
        <v>5126</v>
      </c>
      <c r="D279" s="2" t="s">
        <v>4972</v>
      </c>
      <c r="E279" s="2" t="s">
        <v>4653</v>
      </c>
      <c r="F279" s="2" t="s">
        <v>4390</v>
      </c>
      <c r="G279" s="2" t="s">
        <v>418</v>
      </c>
      <c r="H279" s="2" t="s">
        <v>4973</v>
      </c>
      <c r="I279" s="2" t="s">
        <v>4974</v>
      </c>
      <c r="J279" s="2" t="s">
        <v>4390</v>
      </c>
      <c r="K279" s="2">
        <v>2022</v>
      </c>
      <c r="L279" s="2" t="str">
        <f>HYPERLINK("http://dx.doi.org/10.4103/ijpd.ijpd_63_22","http://dx.doi.org/10.4103/ijpd.ijpd_63_22")</f>
        <v>http://dx.doi.org/10.4103/ijpd.ijpd_63_22</v>
      </c>
    </row>
    <row r="280" spans="1:12" customFormat="1" ht="15" x14ac:dyDescent="0.25">
      <c r="A280" s="2" t="s">
        <v>4965</v>
      </c>
      <c r="B280" s="2" t="s">
        <v>6590</v>
      </c>
      <c r="C280" s="2" t="s">
        <v>4966</v>
      </c>
      <c r="D280" s="2" t="s">
        <v>4967</v>
      </c>
      <c r="E280" s="2" t="s">
        <v>4573</v>
      </c>
      <c r="F280" s="2" t="s">
        <v>4390</v>
      </c>
      <c r="G280" s="2" t="s">
        <v>4508</v>
      </c>
      <c r="H280" s="2" t="s">
        <v>4968</v>
      </c>
      <c r="I280" s="2" t="s">
        <v>4969</v>
      </c>
      <c r="J280" s="2" t="s">
        <v>4390</v>
      </c>
      <c r="K280" s="2" t="s">
        <v>4390</v>
      </c>
      <c r="L280" s="2" t="str">
        <f>HYPERLINK("http://dx.doi.org/10.1007/s13193-022-01617-4","http://dx.doi.org/10.1007/s13193-022-01617-4")</f>
        <v>http://dx.doi.org/10.1007/s13193-022-01617-4</v>
      </c>
    </row>
    <row r="281" spans="1:12" customFormat="1" ht="15" x14ac:dyDescent="0.25">
      <c r="A281" s="2" t="s">
        <v>5506</v>
      </c>
      <c r="B281" s="2" t="s">
        <v>6590</v>
      </c>
      <c r="C281" s="2" t="s">
        <v>5507</v>
      </c>
      <c r="D281" s="2" t="s">
        <v>4469</v>
      </c>
      <c r="E281" s="2" t="s">
        <v>4394</v>
      </c>
      <c r="F281" s="2" t="s">
        <v>4390</v>
      </c>
      <c r="G281" s="2" t="s">
        <v>4470</v>
      </c>
      <c r="H281" s="2" t="s">
        <v>4471</v>
      </c>
      <c r="I281" s="2" t="s">
        <v>4472</v>
      </c>
      <c r="J281" s="2" t="s">
        <v>4390</v>
      </c>
      <c r="K281" s="2">
        <v>2022</v>
      </c>
      <c r="L281" s="2" t="str">
        <f>HYPERLINK("http://dx.doi.org/10.7860/JCDR/2022/55497.16819","http://dx.doi.org/10.7860/JCDR/2022/55497.16819")</f>
        <v>http://dx.doi.org/10.7860/JCDR/2022/55497.16819</v>
      </c>
    </row>
    <row r="282" spans="1:12" customFormat="1" ht="15" x14ac:dyDescent="0.25">
      <c r="A282" s="2" t="s">
        <v>4768</v>
      </c>
      <c r="B282" s="2" t="s">
        <v>6590</v>
      </c>
      <c r="C282" s="2" t="s">
        <v>4769</v>
      </c>
      <c r="D282" s="2" t="s">
        <v>4501</v>
      </c>
      <c r="E282" s="2" t="s">
        <v>4394</v>
      </c>
      <c r="F282" s="2" t="s">
        <v>4390</v>
      </c>
      <c r="G282" s="2" t="s">
        <v>418</v>
      </c>
      <c r="H282" s="2" t="s">
        <v>4502</v>
      </c>
      <c r="I282" s="2" t="s">
        <v>4503</v>
      </c>
      <c r="J282" s="2" t="s">
        <v>4390</v>
      </c>
      <c r="K282" s="2">
        <v>2021</v>
      </c>
      <c r="L282" s="2" t="str">
        <f>HYPERLINK("http://dx.doi.org/10.4103/injms.injms_35_21","http://dx.doi.org/10.4103/injms.injms_35_21")</f>
        <v>http://dx.doi.org/10.4103/injms.injms_35_21</v>
      </c>
    </row>
    <row r="283" spans="1:12" customFormat="1" ht="15" x14ac:dyDescent="0.25">
      <c r="A283" s="2" t="s">
        <v>5304</v>
      </c>
      <c r="B283" s="2" t="s">
        <v>6590</v>
      </c>
      <c r="C283" s="2" t="s">
        <v>5305</v>
      </c>
      <c r="D283" s="2" t="s">
        <v>4702</v>
      </c>
      <c r="E283" s="2" t="s">
        <v>4573</v>
      </c>
      <c r="F283" s="2" t="s">
        <v>4390</v>
      </c>
      <c r="G283" s="2" t="s">
        <v>4703</v>
      </c>
      <c r="H283" s="2" t="s">
        <v>4704</v>
      </c>
      <c r="I283" s="2" t="s">
        <v>4705</v>
      </c>
      <c r="J283" s="2" t="s">
        <v>4390</v>
      </c>
      <c r="K283" s="2" t="s">
        <v>4390</v>
      </c>
      <c r="L283" s="2" t="str">
        <f>HYPERLINK("http://dx.doi.org/10.1177/02646196221144869","http://dx.doi.org/10.1177/02646196221144869")</f>
        <v>http://dx.doi.org/10.1177/02646196221144869</v>
      </c>
    </row>
    <row r="284" spans="1:12" customFormat="1" ht="15" x14ac:dyDescent="0.25">
      <c r="A284" s="2" t="s">
        <v>5299</v>
      </c>
      <c r="B284" s="2" t="s">
        <v>6590</v>
      </c>
      <c r="C284" s="2" t="s">
        <v>150</v>
      </c>
      <c r="D284" s="2" t="s">
        <v>322</v>
      </c>
      <c r="E284" s="2" t="s">
        <v>4394</v>
      </c>
      <c r="F284" s="2" t="s">
        <v>4390</v>
      </c>
      <c r="G284" s="2" t="s">
        <v>4643</v>
      </c>
      <c r="H284" s="2" t="s">
        <v>4390</v>
      </c>
      <c r="I284" s="2" t="s">
        <v>4644</v>
      </c>
      <c r="J284" s="2" t="s">
        <v>4390</v>
      </c>
      <c r="K284" s="2">
        <v>2021</v>
      </c>
      <c r="L284" s="2" t="str">
        <f>HYPERLINK("http://dx.doi.org/10.7759/cureus.17748","http://dx.doi.org/10.7759/cureus.17748")</f>
        <v>http://dx.doi.org/10.7759/cureus.17748</v>
      </c>
    </row>
    <row r="285" spans="1:12" customFormat="1" ht="15" x14ac:dyDescent="0.25">
      <c r="A285" s="2" t="s">
        <v>5002</v>
      </c>
      <c r="B285" s="2" t="s">
        <v>6590</v>
      </c>
      <c r="C285" s="2" t="s">
        <v>106</v>
      </c>
      <c r="D285" s="2" t="s">
        <v>112</v>
      </c>
      <c r="E285" s="2" t="s">
        <v>4394</v>
      </c>
      <c r="F285" s="2" t="s">
        <v>4390</v>
      </c>
      <c r="G285" s="2" t="s">
        <v>4800</v>
      </c>
      <c r="H285" s="2" t="s">
        <v>4801</v>
      </c>
      <c r="I285" s="2" t="s">
        <v>4802</v>
      </c>
      <c r="J285" s="2" t="s">
        <v>4390</v>
      </c>
      <c r="K285" s="2">
        <v>2022</v>
      </c>
      <c r="L285" s="2" t="str">
        <f>HYPERLINK("http://dx.doi.org/10.1515/hmbci-2021-0044","http://dx.doi.org/10.1515/hmbci-2021-0044")</f>
        <v>http://dx.doi.org/10.1515/hmbci-2021-0044</v>
      </c>
    </row>
    <row r="286" spans="1:12" customFormat="1" ht="15" x14ac:dyDescent="0.25">
      <c r="A286" s="2" t="s">
        <v>5022</v>
      </c>
      <c r="B286" s="2" t="s">
        <v>6590</v>
      </c>
      <c r="C286" s="2" t="s">
        <v>92</v>
      </c>
      <c r="D286" s="2" t="s">
        <v>112</v>
      </c>
      <c r="E286" s="2" t="s">
        <v>4394</v>
      </c>
      <c r="F286" s="2" t="s">
        <v>4390</v>
      </c>
      <c r="G286" s="2" t="s">
        <v>4800</v>
      </c>
      <c r="H286" s="2" t="s">
        <v>4801</v>
      </c>
      <c r="I286" s="2" t="s">
        <v>4802</v>
      </c>
      <c r="J286" s="2" t="s">
        <v>4390</v>
      </c>
      <c r="K286" s="2">
        <v>2022</v>
      </c>
      <c r="L286" s="2" t="str">
        <f>HYPERLINK("http://dx.doi.org/10.1515/hmbci-2021-0029","http://dx.doi.org/10.1515/hmbci-2021-0029")</f>
        <v>http://dx.doi.org/10.1515/hmbci-2021-0029</v>
      </c>
    </row>
    <row r="287" spans="1:12" customFormat="1" ht="15" x14ac:dyDescent="0.25">
      <c r="A287" s="2" t="s">
        <v>5316</v>
      </c>
      <c r="B287" s="2" t="s">
        <v>6590</v>
      </c>
      <c r="C287" s="2" t="s">
        <v>115</v>
      </c>
      <c r="D287" s="2" t="s">
        <v>116</v>
      </c>
      <c r="E287" s="2" t="s">
        <v>4394</v>
      </c>
      <c r="F287" s="2" t="s">
        <v>4390</v>
      </c>
      <c r="G287" s="2" t="s">
        <v>5317</v>
      </c>
      <c r="H287" s="2" t="s">
        <v>5318</v>
      </c>
      <c r="I287" s="2" t="s">
        <v>5319</v>
      </c>
      <c r="J287" s="2" t="s">
        <v>4390</v>
      </c>
      <c r="K287" s="2">
        <v>2022</v>
      </c>
      <c r="L287" s="2" t="str">
        <f>HYPERLINK("http://dx.doi.org/10.1055/s-0041-1729479","http://dx.doi.org/10.1055/s-0041-1729479")</f>
        <v>http://dx.doi.org/10.1055/s-0041-1729479</v>
      </c>
    </row>
    <row r="288" spans="1:12" customFormat="1" ht="15" x14ac:dyDescent="0.25">
      <c r="A288" s="2" t="s">
        <v>4499</v>
      </c>
      <c r="B288" s="2" t="s">
        <v>6590</v>
      </c>
      <c r="C288" s="2" t="s">
        <v>4500</v>
      </c>
      <c r="D288" s="2" t="s">
        <v>4501</v>
      </c>
      <c r="E288" s="2" t="s">
        <v>4394</v>
      </c>
      <c r="F288" s="2" t="s">
        <v>4390</v>
      </c>
      <c r="G288" s="2" t="s">
        <v>418</v>
      </c>
      <c r="H288" s="2" t="s">
        <v>4502</v>
      </c>
      <c r="I288" s="2" t="s">
        <v>4503</v>
      </c>
      <c r="J288" s="2" t="s">
        <v>4390</v>
      </c>
      <c r="K288" s="2">
        <v>2021</v>
      </c>
      <c r="L288" s="2" t="str">
        <f>HYPERLINK("http://dx.doi.org/10.4103/injms.injms_15_21","http://dx.doi.org/10.4103/injms.injms_15_21")</f>
        <v>http://dx.doi.org/10.4103/injms.injms_15_21</v>
      </c>
    </row>
    <row r="289" spans="1:12" customFormat="1" ht="15" x14ac:dyDescent="0.25">
      <c r="A289" s="2" t="s">
        <v>4572</v>
      </c>
      <c r="B289" s="2" t="s">
        <v>6590</v>
      </c>
      <c r="C289" s="2" t="s">
        <v>319</v>
      </c>
      <c r="D289" s="2" t="s">
        <v>320</v>
      </c>
      <c r="E289" s="2" t="s">
        <v>4573</v>
      </c>
      <c r="F289" s="2" t="s">
        <v>4390</v>
      </c>
      <c r="G289" s="2" t="s">
        <v>4574</v>
      </c>
      <c r="H289" s="2" t="s">
        <v>4575</v>
      </c>
      <c r="I289" s="2" t="s">
        <v>4576</v>
      </c>
      <c r="J289" s="2" t="s">
        <v>4390</v>
      </c>
      <c r="K289" s="2" t="s">
        <v>4390</v>
      </c>
      <c r="L289" s="2" t="str">
        <f>HYPERLINK("http://dx.doi.org/10.1093/sleep/zsac229","http://dx.doi.org/10.1093/sleep/zsac229")</f>
        <v>http://dx.doi.org/10.1093/sleep/zsac229</v>
      </c>
    </row>
    <row r="290" spans="1:12" customFormat="1" ht="15" x14ac:dyDescent="0.25">
      <c r="A290" s="2" t="s">
        <v>5605</v>
      </c>
      <c r="B290" s="2" t="s">
        <v>6590</v>
      </c>
      <c r="C290" s="2" t="s">
        <v>361</v>
      </c>
      <c r="D290" s="2" t="s">
        <v>5606</v>
      </c>
      <c r="E290" s="2" t="s">
        <v>4394</v>
      </c>
      <c r="F290" s="2" t="s">
        <v>4390</v>
      </c>
      <c r="G290" s="2" t="s">
        <v>4825</v>
      </c>
      <c r="H290" s="2" t="s">
        <v>5607</v>
      </c>
      <c r="I290" s="2" t="s">
        <v>4390</v>
      </c>
      <c r="J290" s="2" t="s">
        <v>4390</v>
      </c>
      <c r="K290" s="2">
        <v>2018</v>
      </c>
      <c r="L290" s="2" t="str">
        <f>HYPERLINK("http://dx.doi.org/10.1016/j.ijscr.2018.08.035","http://dx.doi.org/10.1016/j.ijscr.2018.08.035")</f>
        <v>http://dx.doi.org/10.1016/j.ijscr.2018.08.035</v>
      </c>
    </row>
    <row r="291" spans="1:12" customFormat="1" ht="15" x14ac:dyDescent="0.25">
      <c r="A291" s="2" t="s">
        <v>5410</v>
      </c>
      <c r="B291" s="2" t="s">
        <v>6590</v>
      </c>
      <c r="C291" s="2" t="s">
        <v>257</v>
      </c>
      <c r="D291" s="2" t="s">
        <v>5411</v>
      </c>
      <c r="E291" s="2" t="s">
        <v>4455</v>
      </c>
      <c r="F291" s="2" t="s">
        <v>4390</v>
      </c>
      <c r="G291" s="2" t="s">
        <v>418</v>
      </c>
      <c r="H291" s="2" t="s">
        <v>5412</v>
      </c>
      <c r="I291" s="2" t="s">
        <v>5413</v>
      </c>
      <c r="J291" s="2" t="s">
        <v>4390</v>
      </c>
      <c r="K291" s="2">
        <v>2020</v>
      </c>
      <c r="L291" s="2" t="str">
        <f>HYPERLINK("http://dx.doi.org/10.4103/ija.IJA_586_20","http://dx.doi.org/10.4103/ija.IJA_586_20")</f>
        <v>http://dx.doi.org/10.4103/ija.IJA_586_20</v>
      </c>
    </row>
    <row r="292" spans="1:12" customFormat="1" ht="15" x14ac:dyDescent="0.25">
      <c r="A292" s="2" t="s">
        <v>5941</v>
      </c>
      <c r="B292" s="2" t="s">
        <v>6590</v>
      </c>
      <c r="C292" s="2" t="s">
        <v>5942</v>
      </c>
      <c r="D292" s="2" t="s">
        <v>5943</v>
      </c>
      <c r="E292" s="2" t="s">
        <v>4394</v>
      </c>
      <c r="F292" s="2" t="s">
        <v>4390</v>
      </c>
      <c r="G292" s="2" t="s">
        <v>418</v>
      </c>
      <c r="H292" s="2" t="s">
        <v>5944</v>
      </c>
      <c r="I292" s="2" t="s">
        <v>5945</v>
      </c>
      <c r="J292" s="2" t="s">
        <v>4390</v>
      </c>
      <c r="K292" s="2">
        <v>2021</v>
      </c>
      <c r="L292" s="2" t="str">
        <f>HYPERLINK("http://dx.doi.org/10.4103/ijot.ijot_36_21","http://dx.doi.org/10.4103/ijot.ijot_36_21")</f>
        <v>http://dx.doi.org/10.4103/ijot.ijot_36_21</v>
      </c>
    </row>
    <row r="293" spans="1:12" customFormat="1" ht="15" x14ac:dyDescent="0.25">
      <c r="A293" s="2" t="s">
        <v>4797</v>
      </c>
      <c r="B293" s="2" t="s">
        <v>6590</v>
      </c>
      <c r="C293" s="2" t="s">
        <v>2010</v>
      </c>
      <c r="D293" s="2" t="s">
        <v>5527</v>
      </c>
      <c r="E293" s="2" t="s">
        <v>4394</v>
      </c>
      <c r="F293" s="2" t="s">
        <v>4390</v>
      </c>
      <c r="G293" s="2" t="s">
        <v>418</v>
      </c>
      <c r="H293" s="2" t="s">
        <v>5528</v>
      </c>
      <c r="I293" s="2" t="s">
        <v>5529</v>
      </c>
      <c r="J293" s="2" t="s">
        <v>4390</v>
      </c>
      <c r="K293" s="2">
        <v>2022</v>
      </c>
      <c r="L293" s="2" t="str">
        <f>HYPERLINK("http://dx.doi.org/10.4103/bbrj.bbrj_178_21","http://dx.doi.org/10.4103/bbrj.bbrj_178_21")</f>
        <v>http://dx.doi.org/10.4103/bbrj.bbrj_178_21</v>
      </c>
    </row>
    <row r="294" spans="1:12" customFormat="1" ht="15" x14ac:dyDescent="0.25">
      <c r="A294" s="2" t="s">
        <v>4797</v>
      </c>
      <c r="B294" s="2" t="s">
        <v>6590</v>
      </c>
      <c r="C294" s="2" t="s">
        <v>4798</v>
      </c>
      <c r="D294" s="2" t="s">
        <v>4618</v>
      </c>
      <c r="E294" s="2" t="s">
        <v>4394</v>
      </c>
      <c r="F294" s="2" t="s">
        <v>4390</v>
      </c>
      <c r="G294" s="2" t="s">
        <v>4619</v>
      </c>
      <c r="H294" s="2" t="s">
        <v>4620</v>
      </c>
      <c r="I294" s="2" t="s">
        <v>4621</v>
      </c>
      <c r="J294" s="2" t="s">
        <v>4390</v>
      </c>
      <c r="K294" s="2">
        <v>2020</v>
      </c>
      <c r="L294" s="2" t="str">
        <f>HYPERLINK("http://dx.doi.org/10.22207/JPAM.14.1.42","http://dx.doi.org/10.22207/JPAM.14.1.42")</f>
        <v>http://dx.doi.org/10.22207/JPAM.14.1.42</v>
      </c>
    </row>
    <row r="295" spans="1:12" customFormat="1" ht="15" x14ac:dyDescent="0.25">
      <c r="A295" s="2" t="s">
        <v>5235</v>
      </c>
      <c r="B295" s="2" t="s">
        <v>6590</v>
      </c>
      <c r="C295" s="2" t="s">
        <v>5236</v>
      </c>
      <c r="D295" s="2" t="s">
        <v>4532</v>
      </c>
      <c r="E295" s="2" t="s">
        <v>413</v>
      </c>
      <c r="F295" s="2" t="s">
        <v>4390</v>
      </c>
      <c r="G295" s="2" t="s">
        <v>4533</v>
      </c>
      <c r="H295" s="2" t="s">
        <v>542</v>
      </c>
      <c r="I295" s="2" t="s">
        <v>4534</v>
      </c>
      <c r="J295" s="2" t="s">
        <v>4390</v>
      </c>
      <c r="K295" s="2">
        <v>2019</v>
      </c>
      <c r="L295" s="2" t="str">
        <f>HYPERLINK("http://dx.doi.org/10.1016/j.dmpk.2018.09.112","http://dx.doi.org/10.1016/j.dmpk.2018.09.112")</f>
        <v>http://dx.doi.org/10.1016/j.dmpk.2018.09.112</v>
      </c>
    </row>
    <row r="296" spans="1:12" customFormat="1" ht="15" x14ac:dyDescent="0.25">
      <c r="A296" s="2" t="s">
        <v>5227</v>
      </c>
      <c r="B296" s="2" t="s">
        <v>6590</v>
      </c>
      <c r="C296" s="2" t="s">
        <v>105</v>
      </c>
      <c r="D296" s="2" t="s">
        <v>112</v>
      </c>
      <c r="E296" s="2" t="s">
        <v>4573</v>
      </c>
      <c r="F296" s="2" t="s">
        <v>4390</v>
      </c>
      <c r="G296" s="2" t="s">
        <v>4800</v>
      </c>
      <c r="H296" s="2" t="s">
        <v>4801</v>
      </c>
      <c r="I296" s="2" t="s">
        <v>4802</v>
      </c>
      <c r="J296" s="2" t="s">
        <v>4390</v>
      </c>
      <c r="K296" s="2" t="s">
        <v>4390</v>
      </c>
      <c r="L296" s="2" t="str">
        <f>HYPERLINK("http://dx.doi.org/10.1515/hmbci-2022-0012","http://dx.doi.org/10.1515/hmbci-2022-0012")</f>
        <v>http://dx.doi.org/10.1515/hmbci-2022-0012</v>
      </c>
    </row>
    <row r="297" spans="1:12" customFormat="1" ht="15" x14ac:dyDescent="0.25">
      <c r="A297" s="2" t="s">
        <v>5778</v>
      </c>
      <c r="B297" s="2" t="s">
        <v>6590</v>
      </c>
      <c r="C297" s="2" t="s">
        <v>5779</v>
      </c>
      <c r="D297" s="2" t="s">
        <v>5601</v>
      </c>
      <c r="E297" s="2" t="s">
        <v>4394</v>
      </c>
      <c r="F297" s="2" t="s">
        <v>4390</v>
      </c>
      <c r="G297" s="2" t="s">
        <v>5602</v>
      </c>
      <c r="H297" s="2" t="s">
        <v>5603</v>
      </c>
      <c r="I297" s="2" t="s">
        <v>5604</v>
      </c>
      <c r="J297" s="2" t="s">
        <v>4390</v>
      </c>
      <c r="K297" s="2">
        <v>2020</v>
      </c>
      <c r="L297" s="2" t="s">
        <v>4390</v>
      </c>
    </row>
    <row r="298" spans="1:12" customFormat="1" ht="15" x14ac:dyDescent="0.25">
      <c r="A298" s="2" t="s">
        <v>4910</v>
      </c>
      <c r="B298" s="2" t="s">
        <v>6590</v>
      </c>
      <c r="C298" s="2" t="s">
        <v>4911</v>
      </c>
      <c r="D298" s="2" t="s">
        <v>4912</v>
      </c>
      <c r="E298" s="2" t="s">
        <v>413</v>
      </c>
      <c r="F298" s="2" t="s">
        <v>4390</v>
      </c>
      <c r="G298" s="2" t="s">
        <v>4825</v>
      </c>
      <c r="H298" s="2" t="s">
        <v>4913</v>
      </c>
      <c r="I298" s="2" t="s">
        <v>4914</v>
      </c>
      <c r="J298" s="2" t="s">
        <v>4390</v>
      </c>
      <c r="K298" s="2">
        <v>2020</v>
      </c>
      <c r="L298" s="2" t="str">
        <f>HYPERLINK("http://dx.doi.org/10.1016/j.ijid.2020.09.1297","http://dx.doi.org/10.1016/j.ijid.2020.09.1297")</f>
        <v>http://dx.doi.org/10.1016/j.ijid.2020.09.1297</v>
      </c>
    </row>
    <row r="299" spans="1:12" customFormat="1" ht="15" x14ac:dyDescent="0.25">
      <c r="A299" s="2" t="s">
        <v>6356</v>
      </c>
      <c r="B299" s="2" t="s">
        <v>6590</v>
      </c>
      <c r="C299" s="2" t="s">
        <v>290</v>
      </c>
      <c r="D299" s="2" t="s">
        <v>6357</v>
      </c>
      <c r="E299" s="2" t="s">
        <v>4394</v>
      </c>
      <c r="F299" s="2" t="s">
        <v>4390</v>
      </c>
      <c r="G299" s="2" t="s">
        <v>418</v>
      </c>
      <c r="H299" s="2" t="s">
        <v>6358</v>
      </c>
      <c r="I299" s="2" t="s">
        <v>6359</v>
      </c>
      <c r="J299" s="2" t="s">
        <v>4390</v>
      </c>
      <c r="K299" s="2">
        <v>2019</v>
      </c>
      <c r="L299" s="2" t="str">
        <f>HYPERLINK("http://dx.doi.org/10.4103/jpn.JPN_91_18","http://dx.doi.org/10.4103/jpn.JPN_91_18")</f>
        <v>http://dx.doi.org/10.4103/jpn.JPN_91_18</v>
      </c>
    </row>
    <row r="300" spans="1:12" customFormat="1" ht="15" x14ac:dyDescent="0.25">
      <c r="A300" s="2" t="s">
        <v>6114</v>
      </c>
      <c r="B300" s="2" t="s">
        <v>6590</v>
      </c>
      <c r="C300" s="2" t="s">
        <v>6115</v>
      </c>
      <c r="D300" s="2" t="s">
        <v>4972</v>
      </c>
      <c r="E300" s="2" t="s">
        <v>4455</v>
      </c>
      <c r="F300" s="2" t="s">
        <v>4390</v>
      </c>
      <c r="G300" s="2" t="s">
        <v>418</v>
      </c>
      <c r="H300" s="2" t="s">
        <v>4973</v>
      </c>
      <c r="I300" s="2" t="s">
        <v>4974</v>
      </c>
      <c r="J300" s="2" t="s">
        <v>4390</v>
      </c>
      <c r="K300" s="2">
        <v>2020</v>
      </c>
      <c r="L300" s="2" t="str">
        <f>HYPERLINK("http://dx.doi.org/10.4103/ijpd.IJPD_108_19","http://dx.doi.org/10.4103/ijpd.IJPD_108_19")</f>
        <v>http://dx.doi.org/10.4103/ijpd.IJPD_108_19</v>
      </c>
    </row>
    <row r="301" spans="1:12" customFormat="1" ht="15" x14ac:dyDescent="0.25">
      <c r="A301" s="2" t="s">
        <v>6558</v>
      </c>
      <c r="B301" s="2" t="s">
        <v>6590</v>
      </c>
      <c r="C301" s="2" t="s">
        <v>346</v>
      </c>
      <c r="D301" s="2" t="s">
        <v>326</v>
      </c>
      <c r="E301" s="2" t="s">
        <v>4394</v>
      </c>
      <c r="F301" s="2" t="s">
        <v>4390</v>
      </c>
      <c r="G301" s="2" t="s">
        <v>5589</v>
      </c>
      <c r="H301" s="2" t="s">
        <v>5590</v>
      </c>
      <c r="I301" s="2" t="s">
        <v>4390</v>
      </c>
      <c r="J301" s="2" t="s">
        <v>4390</v>
      </c>
      <c r="K301" s="2">
        <v>2018</v>
      </c>
      <c r="L301" s="2" t="str">
        <f>HYPERLINK("http://dx.doi.org/10.1371/journal.pone.0193525","http://dx.doi.org/10.1371/journal.pone.0193525")</f>
        <v>http://dx.doi.org/10.1371/journal.pone.0193525</v>
      </c>
    </row>
    <row r="302" spans="1:12" customFormat="1" ht="15" x14ac:dyDescent="0.25">
      <c r="A302" s="2" t="s">
        <v>5409</v>
      </c>
      <c r="B302" s="2" t="s">
        <v>6590</v>
      </c>
      <c r="C302" s="2" t="s">
        <v>864</v>
      </c>
      <c r="D302" s="2" t="s">
        <v>4618</v>
      </c>
      <c r="E302" s="2" t="s">
        <v>4573</v>
      </c>
      <c r="F302" s="2" t="s">
        <v>4390</v>
      </c>
      <c r="G302" s="2" t="s">
        <v>4619</v>
      </c>
      <c r="H302" s="2" t="s">
        <v>4620</v>
      </c>
      <c r="I302" s="2" t="s">
        <v>4621</v>
      </c>
      <c r="J302" s="2" t="s">
        <v>4390</v>
      </c>
      <c r="K302" s="2" t="s">
        <v>4390</v>
      </c>
      <c r="L302" s="2" t="str">
        <f>HYPERLINK("http://dx.doi.org/10.22207/JPAM.16.3.18","http://dx.doi.org/10.22207/JPAM.16.3.18")</f>
        <v>http://dx.doi.org/10.22207/JPAM.16.3.18</v>
      </c>
    </row>
    <row r="303" spans="1:12" customFormat="1" ht="15" x14ac:dyDescent="0.25">
      <c r="A303" s="2" t="s">
        <v>5974</v>
      </c>
      <c r="B303" s="2" t="s">
        <v>6590</v>
      </c>
      <c r="C303" s="2" t="s">
        <v>4129</v>
      </c>
      <c r="D303" s="2" t="s">
        <v>5975</v>
      </c>
      <c r="E303" s="2" t="s">
        <v>4394</v>
      </c>
      <c r="F303" s="2" t="s">
        <v>4390</v>
      </c>
      <c r="G303" s="2" t="s">
        <v>4809</v>
      </c>
      <c r="H303" s="2" t="s">
        <v>5976</v>
      </c>
      <c r="I303" s="2" t="s">
        <v>5977</v>
      </c>
      <c r="J303" s="2" t="s">
        <v>4390</v>
      </c>
      <c r="K303" s="2">
        <v>2018</v>
      </c>
      <c r="L303" s="2" t="str">
        <f>HYPERLINK("http://dx.doi.org/10.1080/19397038.2017.1420111","http://dx.doi.org/10.1080/19397038.2017.1420111")</f>
        <v>http://dx.doi.org/10.1080/19397038.2017.1420111</v>
      </c>
    </row>
    <row r="304" spans="1:12" customFormat="1" ht="15" x14ac:dyDescent="0.25">
      <c r="A304" s="2" t="s">
        <v>6135</v>
      </c>
      <c r="B304" s="2" t="s">
        <v>6590</v>
      </c>
      <c r="C304" s="2" t="s">
        <v>275</v>
      </c>
      <c r="D304" s="2" t="s">
        <v>4834</v>
      </c>
      <c r="E304" s="2" t="s">
        <v>4394</v>
      </c>
      <c r="F304" s="2" t="s">
        <v>4390</v>
      </c>
      <c r="G304" s="2" t="s">
        <v>4508</v>
      </c>
      <c r="H304" s="2" t="s">
        <v>4835</v>
      </c>
      <c r="I304" s="2" t="s">
        <v>4836</v>
      </c>
      <c r="J304" s="2" t="s">
        <v>4390</v>
      </c>
      <c r="K304" s="2">
        <v>2020</v>
      </c>
      <c r="L304" s="2" t="str">
        <f>HYPERLINK("http://dx.doi.org/10.1007/s12291-018-0797-z","http://dx.doi.org/10.1007/s12291-018-0797-z")</f>
        <v>http://dx.doi.org/10.1007/s12291-018-0797-z</v>
      </c>
    </row>
    <row r="305" spans="1:12" customFormat="1" ht="15" x14ac:dyDescent="0.25">
      <c r="A305" s="2" t="s">
        <v>6325</v>
      </c>
      <c r="B305" s="2" t="s">
        <v>6590</v>
      </c>
      <c r="C305" s="2" t="s">
        <v>305</v>
      </c>
      <c r="D305" s="2" t="s">
        <v>6326</v>
      </c>
      <c r="E305" s="2" t="s">
        <v>4433</v>
      </c>
      <c r="F305" s="2" t="s">
        <v>4390</v>
      </c>
      <c r="G305" s="2" t="s">
        <v>4648</v>
      </c>
      <c r="H305" s="2" t="s">
        <v>6327</v>
      </c>
      <c r="I305" s="2" t="s">
        <v>6328</v>
      </c>
      <c r="J305" s="2" t="s">
        <v>4390</v>
      </c>
      <c r="K305" s="2">
        <v>2019</v>
      </c>
      <c r="L305" s="2" t="str">
        <f>HYPERLINK("http://dx.doi.org/10.1097/PAF.0000000000000468","http://dx.doi.org/10.1097/PAF.0000000000000468")</f>
        <v>http://dx.doi.org/10.1097/PAF.0000000000000468</v>
      </c>
    </row>
    <row r="306" spans="1:12" customFormat="1" ht="15" x14ac:dyDescent="0.25">
      <c r="A306" s="2" t="s">
        <v>5700</v>
      </c>
      <c r="B306" s="2" t="s">
        <v>6590</v>
      </c>
      <c r="C306" s="2" t="s">
        <v>251</v>
      </c>
      <c r="D306" s="2" t="s">
        <v>4552</v>
      </c>
      <c r="E306" s="2" t="s">
        <v>4653</v>
      </c>
      <c r="F306" s="2" t="s">
        <v>4390</v>
      </c>
      <c r="G306" s="2" t="s">
        <v>512</v>
      </c>
      <c r="H306" s="2" t="s">
        <v>4553</v>
      </c>
      <c r="I306" s="2" t="s">
        <v>4554</v>
      </c>
      <c r="J306" s="2" t="s">
        <v>4390</v>
      </c>
      <c r="K306" s="2">
        <v>2020</v>
      </c>
      <c r="L306" s="2" t="str">
        <f>HYPERLINK("http://dx.doi.org/10.4103/ijmm.IJMM_20_178","http://dx.doi.org/10.4103/ijmm.IJMM_20_178")</f>
        <v>http://dx.doi.org/10.4103/ijmm.IJMM_20_178</v>
      </c>
    </row>
    <row r="307" spans="1:12" customFormat="1" ht="15" x14ac:dyDescent="0.25">
      <c r="A307" s="2" t="s">
        <v>5440</v>
      </c>
      <c r="B307" s="2" t="s">
        <v>6590</v>
      </c>
      <c r="C307" s="2" t="s">
        <v>24</v>
      </c>
      <c r="D307" s="2" t="s">
        <v>116</v>
      </c>
      <c r="E307" s="2" t="s">
        <v>4573</v>
      </c>
      <c r="F307" s="2" t="s">
        <v>4390</v>
      </c>
      <c r="G307" s="2" t="s">
        <v>5317</v>
      </c>
      <c r="H307" s="2" t="s">
        <v>5318</v>
      </c>
      <c r="I307" s="2" t="s">
        <v>5319</v>
      </c>
      <c r="J307" s="2" t="s">
        <v>4390</v>
      </c>
      <c r="K307" s="2" t="s">
        <v>4390</v>
      </c>
      <c r="L307" s="2" t="str">
        <f>HYPERLINK("http://dx.doi.org/10.1055/s-0042-1750066","http://dx.doi.org/10.1055/s-0042-1750066")</f>
        <v>http://dx.doi.org/10.1055/s-0042-1750066</v>
      </c>
    </row>
    <row r="308" spans="1:12" customFormat="1" ht="15" x14ac:dyDescent="0.25">
      <c r="A308" s="2" t="s">
        <v>5966</v>
      </c>
      <c r="B308" s="2" t="s">
        <v>6590</v>
      </c>
      <c r="C308" s="2" t="s">
        <v>155</v>
      </c>
      <c r="D308" s="2" t="s">
        <v>5301</v>
      </c>
      <c r="E308" s="2" t="s">
        <v>4455</v>
      </c>
      <c r="F308" s="2" t="s">
        <v>4390</v>
      </c>
      <c r="G308" s="2" t="s">
        <v>512</v>
      </c>
      <c r="H308" s="2" t="s">
        <v>5302</v>
      </c>
      <c r="I308" s="2" t="s">
        <v>5303</v>
      </c>
      <c r="J308" s="2" t="s">
        <v>4390</v>
      </c>
      <c r="K308" s="2">
        <v>2021</v>
      </c>
      <c r="L308" s="2" t="str">
        <f>HYPERLINK("http://dx.doi.org/10.1016/j.ajp.2021.102675","http://dx.doi.org/10.1016/j.ajp.2021.102675")</f>
        <v>http://dx.doi.org/10.1016/j.ajp.2021.102675</v>
      </c>
    </row>
    <row r="309" spans="1:12" customFormat="1" ht="15" x14ac:dyDescent="0.25">
      <c r="A309" s="2" t="s">
        <v>5796</v>
      </c>
      <c r="B309" s="2" t="s">
        <v>6590</v>
      </c>
      <c r="C309" s="2" t="s">
        <v>5797</v>
      </c>
      <c r="D309" s="2" t="s">
        <v>4469</v>
      </c>
      <c r="E309" s="2" t="s">
        <v>4394</v>
      </c>
      <c r="F309" s="2" t="s">
        <v>4390</v>
      </c>
      <c r="G309" s="2" t="s">
        <v>4470</v>
      </c>
      <c r="H309" s="2" t="s">
        <v>4471</v>
      </c>
      <c r="I309" s="2" t="s">
        <v>4472</v>
      </c>
      <c r="J309" s="2" t="s">
        <v>4390</v>
      </c>
      <c r="K309" s="2">
        <v>2019</v>
      </c>
      <c r="L309" s="2" t="str">
        <f>HYPERLINK("http://dx.doi.org/10.7860/JCDR/2019/42722.13316","http://dx.doi.org/10.7860/JCDR/2019/42722.13316")</f>
        <v>http://dx.doi.org/10.7860/JCDR/2019/42722.13316</v>
      </c>
    </row>
    <row r="310" spans="1:12" customFormat="1" ht="15" x14ac:dyDescent="0.25">
      <c r="A310" s="2" t="s">
        <v>6143</v>
      </c>
      <c r="B310" s="2" t="s">
        <v>6590</v>
      </c>
      <c r="C310" s="2" t="s">
        <v>189</v>
      </c>
      <c r="D310" s="2" t="s">
        <v>6144</v>
      </c>
      <c r="E310" s="2" t="s">
        <v>4394</v>
      </c>
      <c r="F310" s="2" t="s">
        <v>4390</v>
      </c>
      <c r="G310" s="2" t="s">
        <v>5364</v>
      </c>
      <c r="H310" s="2" t="s">
        <v>6145</v>
      </c>
      <c r="I310" s="2" t="s">
        <v>6146</v>
      </c>
      <c r="J310" s="2" t="s">
        <v>4390</v>
      </c>
      <c r="K310" s="2">
        <v>2021</v>
      </c>
      <c r="L310" s="2" t="str">
        <f>HYPERLINK("http://dx.doi.org/10.1016/j.physbeh.2021.113448","http://dx.doi.org/10.1016/j.physbeh.2021.113448")</f>
        <v>http://dx.doi.org/10.1016/j.physbeh.2021.113448</v>
      </c>
    </row>
    <row r="311" spans="1:12" customFormat="1" ht="15" x14ac:dyDescent="0.25">
      <c r="A311" s="2" t="s">
        <v>5307</v>
      </c>
      <c r="B311" s="2" t="s">
        <v>6590</v>
      </c>
      <c r="C311" s="2" t="s">
        <v>5308</v>
      </c>
      <c r="D311" s="2" t="s">
        <v>5309</v>
      </c>
      <c r="E311" s="2" t="s">
        <v>413</v>
      </c>
      <c r="F311" s="2" t="s">
        <v>4390</v>
      </c>
      <c r="G311" s="2" t="s">
        <v>512</v>
      </c>
      <c r="H311" s="2" t="s">
        <v>454</v>
      </c>
      <c r="I311" s="2" t="s">
        <v>5310</v>
      </c>
      <c r="J311" s="2" t="s">
        <v>4390</v>
      </c>
      <c r="K311" s="2">
        <v>2022</v>
      </c>
      <c r="L311" s="2" t="s">
        <v>4390</v>
      </c>
    </row>
    <row r="312" spans="1:12" customFormat="1" ht="15" x14ac:dyDescent="0.25">
      <c r="A312" s="2" t="s">
        <v>5459</v>
      </c>
      <c r="B312" s="2" t="s">
        <v>6590</v>
      </c>
      <c r="C312" s="2" t="s">
        <v>321</v>
      </c>
      <c r="D312" s="2" t="s">
        <v>322</v>
      </c>
      <c r="E312" s="2" t="s">
        <v>4394</v>
      </c>
      <c r="F312" s="2" t="s">
        <v>4390</v>
      </c>
      <c r="G312" s="2" t="s">
        <v>4643</v>
      </c>
      <c r="H312" s="2" t="s">
        <v>4390</v>
      </c>
      <c r="I312" s="2" t="s">
        <v>4644</v>
      </c>
      <c r="J312" s="2" t="s">
        <v>4390</v>
      </c>
      <c r="K312" s="2">
        <v>2019</v>
      </c>
      <c r="L312" s="2" t="str">
        <f>HYPERLINK("http://dx.doi.org/10.7759/cureus.6230","http://dx.doi.org/10.7759/cureus.6230")</f>
        <v>http://dx.doi.org/10.7759/cureus.6230</v>
      </c>
    </row>
    <row r="313" spans="1:12" customFormat="1" ht="15" x14ac:dyDescent="0.25">
      <c r="A313" s="2" t="s">
        <v>4622</v>
      </c>
      <c r="B313" s="2" t="s">
        <v>6590</v>
      </c>
      <c r="C313" s="2" t="s">
        <v>4623</v>
      </c>
      <c r="D313" s="2" t="s">
        <v>4618</v>
      </c>
      <c r="E313" s="2" t="s">
        <v>4394</v>
      </c>
      <c r="F313" s="2" t="s">
        <v>4390</v>
      </c>
      <c r="G313" s="2" t="s">
        <v>4619</v>
      </c>
      <c r="H313" s="2" t="s">
        <v>4620</v>
      </c>
      <c r="I313" s="2" t="s">
        <v>4621</v>
      </c>
      <c r="J313" s="2" t="s">
        <v>4390</v>
      </c>
      <c r="K313" s="2">
        <v>2021</v>
      </c>
      <c r="L313" s="2" t="str">
        <f>HYPERLINK("http://dx.doi.org/10.22207/JPAM.15.4.39","http://dx.doi.org/10.22207/JPAM.15.4.39")</f>
        <v>http://dx.doi.org/10.22207/JPAM.15.4.39</v>
      </c>
    </row>
    <row r="314" spans="1:12" customFormat="1" ht="15" x14ac:dyDescent="0.25">
      <c r="A314" s="2" t="s">
        <v>5871</v>
      </c>
      <c r="B314" s="2" t="s">
        <v>6590</v>
      </c>
      <c r="C314" s="2" t="s">
        <v>5872</v>
      </c>
      <c r="D314" s="2" t="s">
        <v>4912</v>
      </c>
      <c r="E314" s="2" t="s">
        <v>413</v>
      </c>
      <c r="F314" s="2" t="s">
        <v>4390</v>
      </c>
      <c r="G314" s="2" t="s">
        <v>4825</v>
      </c>
      <c r="H314" s="2" t="s">
        <v>4913</v>
      </c>
      <c r="I314" s="2" t="s">
        <v>4914</v>
      </c>
      <c r="J314" s="2" t="s">
        <v>4390</v>
      </c>
      <c r="K314" s="2">
        <v>2020</v>
      </c>
      <c r="L314" s="2" t="str">
        <f>HYPERLINK("http://dx.doi.org/10.1016/j.ijid.2020.09.1017","http://dx.doi.org/10.1016/j.ijid.2020.09.1017")</f>
        <v>http://dx.doi.org/10.1016/j.ijid.2020.09.1017</v>
      </c>
    </row>
    <row r="315" spans="1:12" customFormat="1" ht="15" x14ac:dyDescent="0.25">
      <c r="A315" s="2" t="s">
        <v>5717</v>
      </c>
      <c r="B315" s="2" t="s">
        <v>6590</v>
      </c>
      <c r="C315" s="2" t="s">
        <v>5718</v>
      </c>
      <c r="D315" s="2" t="s">
        <v>4469</v>
      </c>
      <c r="E315" s="2" t="s">
        <v>4394</v>
      </c>
      <c r="F315" s="2" t="s">
        <v>4390</v>
      </c>
      <c r="G315" s="2" t="s">
        <v>4470</v>
      </c>
      <c r="H315" s="2" t="s">
        <v>4471</v>
      </c>
      <c r="I315" s="2" t="s">
        <v>4472</v>
      </c>
      <c r="J315" s="2" t="s">
        <v>4390</v>
      </c>
      <c r="K315" s="2">
        <v>2022</v>
      </c>
      <c r="L315" s="2" t="str">
        <f>HYPERLINK("http://dx.doi.org/10.7860/JCDR/2022/52070.15967","http://dx.doi.org/10.7860/JCDR/2022/52070.15967")</f>
        <v>http://dx.doi.org/10.7860/JCDR/2022/52070.15967</v>
      </c>
    </row>
    <row r="316" spans="1:12" customFormat="1" ht="15" x14ac:dyDescent="0.25">
      <c r="A316" s="2" t="s">
        <v>5122</v>
      </c>
      <c r="B316" s="2" t="s">
        <v>6590</v>
      </c>
      <c r="C316" s="2" t="s">
        <v>111</v>
      </c>
      <c r="D316" s="2" t="s">
        <v>112</v>
      </c>
      <c r="E316" s="2" t="s">
        <v>4573</v>
      </c>
      <c r="F316" s="2" t="s">
        <v>4390</v>
      </c>
      <c r="G316" s="2" t="s">
        <v>4800</v>
      </c>
      <c r="H316" s="2" t="s">
        <v>4801</v>
      </c>
      <c r="I316" s="2" t="s">
        <v>4802</v>
      </c>
      <c r="J316" s="2" t="s">
        <v>4390</v>
      </c>
      <c r="K316" s="2" t="s">
        <v>4390</v>
      </c>
      <c r="L316" s="2" t="str">
        <f>HYPERLINK("http://dx.doi.org/10.1515/hmbci-2022-0031","http://dx.doi.org/10.1515/hmbci-2022-0031")</f>
        <v>http://dx.doi.org/10.1515/hmbci-2022-0031</v>
      </c>
    </row>
    <row r="317" spans="1:12" customFormat="1" ht="15" x14ac:dyDescent="0.25">
      <c r="A317" s="2" t="s">
        <v>5642</v>
      </c>
      <c r="B317" s="2" t="s">
        <v>6590</v>
      </c>
      <c r="C317" s="2" t="s">
        <v>5643</v>
      </c>
      <c r="D317" s="2" t="s">
        <v>4501</v>
      </c>
      <c r="E317" s="2" t="s">
        <v>4394</v>
      </c>
      <c r="F317" s="2" t="s">
        <v>4390</v>
      </c>
      <c r="G317" s="2" t="s">
        <v>418</v>
      </c>
      <c r="H317" s="2" t="s">
        <v>4502</v>
      </c>
      <c r="I317" s="2" t="s">
        <v>4503</v>
      </c>
      <c r="J317" s="2" t="s">
        <v>4390</v>
      </c>
      <c r="K317" s="2">
        <v>2020</v>
      </c>
      <c r="L317" s="2" t="str">
        <f>HYPERLINK("http://dx.doi.org/10.4103/INJMS.INJMS_80_20","http://dx.doi.org/10.4103/INJMS.INJMS_80_20")</f>
        <v>http://dx.doi.org/10.4103/INJMS.INJMS_80_20</v>
      </c>
    </row>
    <row r="318" spans="1:12" customFormat="1" ht="15" x14ac:dyDescent="0.25">
      <c r="A318" s="2" t="s">
        <v>5817</v>
      </c>
      <c r="B318" s="2" t="s">
        <v>6590</v>
      </c>
      <c r="C318" s="2" t="s">
        <v>5818</v>
      </c>
      <c r="D318" s="2" t="s">
        <v>5819</v>
      </c>
      <c r="E318" s="2" t="s">
        <v>4394</v>
      </c>
      <c r="F318" s="2" t="s">
        <v>4390</v>
      </c>
      <c r="G318" s="2" t="s">
        <v>5820</v>
      </c>
      <c r="H318" s="2" t="s">
        <v>5821</v>
      </c>
      <c r="I318" s="2" t="s">
        <v>4390</v>
      </c>
      <c r="J318" s="2" t="s">
        <v>4390</v>
      </c>
      <c r="K318" s="2">
        <v>2020</v>
      </c>
      <c r="L318" s="2" t="s">
        <v>4390</v>
      </c>
    </row>
    <row r="319" spans="1:12" customFormat="1" ht="15" x14ac:dyDescent="0.25">
      <c r="A319" s="2" t="s">
        <v>4970</v>
      </c>
      <c r="B319" s="2" t="s">
        <v>6590</v>
      </c>
      <c r="C319" s="2" t="s">
        <v>4971</v>
      </c>
      <c r="D319" s="2" t="s">
        <v>4972</v>
      </c>
      <c r="E319" s="2" t="s">
        <v>4394</v>
      </c>
      <c r="F319" s="2" t="s">
        <v>4390</v>
      </c>
      <c r="G319" s="2" t="s">
        <v>418</v>
      </c>
      <c r="H319" s="2" t="s">
        <v>4973</v>
      </c>
      <c r="I319" s="2" t="s">
        <v>4974</v>
      </c>
      <c r="J319" s="2" t="s">
        <v>4390</v>
      </c>
      <c r="K319" s="2">
        <v>2022</v>
      </c>
      <c r="L319" s="2" t="str">
        <f>HYPERLINK("http://dx.doi.org/10.4103/ijpd.ijpd_88_21","http://dx.doi.org/10.4103/ijpd.ijpd_88_21")</f>
        <v>http://dx.doi.org/10.4103/ijpd.ijpd_88_21</v>
      </c>
    </row>
    <row r="320" spans="1:12" customFormat="1" ht="15" x14ac:dyDescent="0.25">
      <c r="A320" s="2" t="s">
        <v>4932</v>
      </c>
      <c r="B320" s="2" t="s">
        <v>6590</v>
      </c>
      <c r="C320" s="2" t="s">
        <v>4933</v>
      </c>
      <c r="D320" s="2" t="s">
        <v>4912</v>
      </c>
      <c r="E320" s="2" t="s">
        <v>413</v>
      </c>
      <c r="F320" s="2" t="s">
        <v>4390</v>
      </c>
      <c r="G320" s="2" t="s">
        <v>4825</v>
      </c>
      <c r="H320" s="2" t="s">
        <v>4913</v>
      </c>
      <c r="I320" s="2" t="s">
        <v>4914</v>
      </c>
      <c r="J320" s="2" t="s">
        <v>4390</v>
      </c>
      <c r="K320" s="2">
        <v>2020</v>
      </c>
      <c r="L320" s="2" t="str">
        <f>HYPERLINK("http://dx.doi.org/10.1016/j.ijid.2020.11.116","http://dx.doi.org/10.1016/j.ijid.2020.11.116")</f>
        <v>http://dx.doi.org/10.1016/j.ijid.2020.11.116</v>
      </c>
    </row>
    <row r="321" spans="1:12" customFormat="1" ht="15" x14ac:dyDescent="0.25">
      <c r="A321" s="2" t="s">
        <v>5599</v>
      </c>
      <c r="B321" s="2" t="s">
        <v>6590</v>
      </c>
      <c r="C321" s="2" t="s">
        <v>536</v>
      </c>
      <c r="D321" s="2" t="s">
        <v>4418</v>
      </c>
      <c r="E321" s="2" t="s">
        <v>413</v>
      </c>
      <c r="F321" s="2" t="s">
        <v>486</v>
      </c>
      <c r="G321" s="2" t="s">
        <v>488</v>
      </c>
      <c r="H321" s="2" t="s">
        <v>4419</v>
      </c>
      <c r="I321" s="2" t="s">
        <v>487</v>
      </c>
      <c r="J321" s="2" t="s">
        <v>4390</v>
      </c>
      <c r="K321" s="2">
        <v>2019</v>
      </c>
      <c r="L321" s="2" t="str">
        <f>HYPERLINK("http://dx.doi.org/10.1183/13993003.congress-2019.PA5018","http://dx.doi.org/10.1183/13993003.congress-2019.PA5018")</f>
        <v>http://dx.doi.org/10.1183/13993003.congress-2019.PA5018</v>
      </c>
    </row>
    <row r="322" spans="1:12" customFormat="1" ht="15" x14ac:dyDescent="0.25">
      <c r="A322" s="2" t="s">
        <v>4846</v>
      </c>
      <c r="B322" s="2" t="s">
        <v>6590</v>
      </c>
      <c r="C322" s="2" t="s">
        <v>208</v>
      </c>
      <c r="D322" s="2" t="s">
        <v>4507</v>
      </c>
      <c r="E322" s="2" t="s">
        <v>4394</v>
      </c>
      <c r="F322" s="2" t="s">
        <v>4390</v>
      </c>
      <c r="G322" s="2" t="s">
        <v>4508</v>
      </c>
      <c r="H322" s="2" t="s">
        <v>4509</v>
      </c>
      <c r="I322" s="2" t="s">
        <v>4510</v>
      </c>
      <c r="J322" s="2" t="s">
        <v>4390</v>
      </c>
      <c r="K322" s="2">
        <v>2021</v>
      </c>
      <c r="L322" s="2" t="str">
        <f>HYPERLINK("http://dx.doi.org/10.1007/s12070-021-02533-9","http://dx.doi.org/10.1007/s12070-021-02533-9")</f>
        <v>http://dx.doi.org/10.1007/s12070-021-02533-9</v>
      </c>
    </row>
    <row r="323" spans="1:12" customFormat="1" ht="15" x14ac:dyDescent="0.25">
      <c r="A323" s="2" t="s">
        <v>5422</v>
      </c>
      <c r="B323" s="2" t="s">
        <v>6590</v>
      </c>
      <c r="C323" s="2" t="s">
        <v>200</v>
      </c>
      <c r="D323" s="2" t="s">
        <v>5423</v>
      </c>
      <c r="E323" s="2" t="s">
        <v>4433</v>
      </c>
      <c r="F323" s="2" t="s">
        <v>4390</v>
      </c>
      <c r="G323" s="2" t="s">
        <v>558</v>
      </c>
      <c r="H323" s="2" t="s">
        <v>5424</v>
      </c>
      <c r="I323" s="2" t="s">
        <v>5425</v>
      </c>
      <c r="J323" s="2" t="s">
        <v>4390</v>
      </c>
      <c r="K323" s="2">
        <v>2021</v>
      </c>
      <c r="L323" s="2" t="str">
        <f>HYPERLINK("http://dx.doi.org/10.1007/s00405-020-06207-0","http://dx.doi.org/10.1007/s00405-020-06207-0")</f>
        <v>http://dx.doi.org/10.1007/s00405-020-06207-0</v>
      </c>
    </row>
    <row r="324" spans="1:12" customFormat="1" ht="15" x14ac:dyDescent="0.25">
      <c r="A324" s="2" t="s">
        <v>5258</v>
      </c>
      <c r="B324" s="2" t="s">
        <v>6590</v>
      </c>
      <c r="C324" s="2" t="s">
        <v>41</v>
      </c>
      <c r="D324" s="2" t="s">
        <v>4960</v>
      </c>
      <c r="E324" s="2" t="s">
        <v>4394</v>
      </c>
      <c r="F324" s="2" t="s">
        <v>4390</v>
      </c>
      <c r="G324" s="2" t="s">
        <v>4961</v>
      </c>
      <c r="H324" s="2" t="s">
        <v>4962</v>
      </c>
      <c r="I324" s="2" t="s">
        <v>4963</v>
      </c>
      <c r="J324" s="2" t="s">
        <v>4390</v>
      </c>
      <c r="K324" s="2">
        <v>2022</v>
      </c>
      <c r="L324" s="2" t="str">
        <f>HYPERLINK("http://dx.doi.org/10.1055/s-0042-1748927","http://dx.doi.org/10.1055/s-0042-1748927")</f>
        <v>http://dx.doi.org/10.1055/s-0042-1748927</v>
      </c>
    </row>
    <row r="325" spans="1:12" customFormat="1" ht="15" x14ac:dyDescent="0.25">
      <c r="A325" s="2" t="s">
        <v>4671</v>
      </c>
      <c r="B325" s="2" t="s">
        <v>6590</v>
      </c>
      <c r="C325" s="2" t="s">
        <v>4672</v>
      </c>
      <c r="D325" s="2" t="s">
        <v>4618</v>
      </c>
      <c r="E325" s="2" t="s">
        <v>4394</v>
      </c>
      <c r="F325" s="2" t="s">
        <v>4390</v>
      </c>
      <c r="G325" s="2" t="s">
        <v>4619</v>
      </c>
      <c r="H325" s="2" t="s">
        <v>4620</v>
      </c>
      <c r="I325" s="2" t="s">
        <v>4621</v>
      </c>
      <c r="J325" s="2" t="s">
        <v>4390</v>
      </c>
      <c r="K325" s="2">
        <v>2020</v>
      </c>
      <c r="L325" s="2" t="str">
        <f>HYPERLINK("http://dx.doi.org/10.22207/JPAM.14.3.44","http://dx.doi.org/10.22207/JPAM.14.3.44")</f>
        <v>http://dx.doi.org/10.22207/JPAM.14.3.44</v>
      </c>
    </row>
    <row r="326" spans="1:12" customFormat="1" ht="15" x14ac:dyDescent="0.25">
      <c r="A326" s="2" t="s">
        <v>4551</v>
      </c>
      <c r="B326" s="2" t="s">
        <v>6590</v>
      </c>
      <c r="C326" s="2" t="s">
        <v>262</v>
      </c>
      <c r="D326" s="2" t="s">
        <v>4552</v>
      </c>
      <c r="E326" s="2" t="s">
        <v>4433</v>
      </c>
      <c r="F326" s="2" t="s">
        <v>4390</v>
      </c>
      <c r="G326" s="2" t="s">
        <v>512</v>
      </c>
      <c r="H326" s="2" t="s">
        <v>4553</v>
      </c>
      <c r="I326" s="2" t="s">
        <v>4554</v>
      </c>
      <c r="J326" s="2" t="s">
        <v>4390</v>
      </c>
      <c r="K326" s="2">
        <v>2020</v>
      </c>
      <c r="L326" s="2" t="str">
        <f>HYPERLINK("http://dx.doi.org/10.4103/ijmm.IJMM_20_138","http://dx.doi.org/10.4103/ijmm.IJMM_20_138")</f>
        <v>http://dx.doi.org/10.4103/ijmm.IJMM_20_138</v>
      </c>
    </row>
    <row r="327" spans="1:12" customFormat="1" ht="15" x14ac:dyDescent="0.25">
      <c r="A327" s="2" t="s">
        <v>5455</v>
      </c>
      <c r="B327" s="2" t="s">
        <v>6590</v>
      </c>
      <c r="C327" s="2" t="s">
        <v>5456</v>
      </c>
      <c r="D327" s="2" t="s">
        <v>4618</v>
      </c>
      <c r="E327" s="2" t="s">
        <v>4394</v>
      </c>
      <c r="F327" s="2" t="s">
        <v>4390</v>
      </c>
      <c r="G327" s="2" t="s">
        <v>4619</v>
      </c>
      <c r="H327" s="2" t="s">
        <v>4620</v>
      </c>
      <c r="I327" s="2" t="s">
        <v>4621</v>
      </c>
      <c r="J327" s="2" t="s">
        <v>4390</v>
      </c>
      <c r="K327" s="2">
        <v>2021</v>
      </c>
      <c r="L327" s="2" t="str">
        <f>HYPERLINK("http://dx.doi.org/10.22207/JPAM.15.2.36","http://dx.doi.org/10.22207/JPAM.15.2.36")</f>
        <v>http://dx.doi.org/10.22207/JPAM.15.2.36</v>
      </c>
    </row>
    <row r="328" spans="1:12" customFormat="1" ht="15" x14ac:dyDescent="0.25">
      <c r="A328" s="2" t="s">
        <v>5794</v>
      </c>
      <c r="B328" s="2" t="s">
        <v>6590</v>
      </c>
      <c r="C328" s="2" t="s">
        <v>5795</v>
      </c>
      <c r="D328" s="2" t="s">
        <v>4501</v>
      </c>
      <c r="E328" s="2" t="s">
        <v>4433</v>
      </c>
      <c r="F328" s="2" t="s">
        <v>4390</v>
      </c>
      <c r="G328" s="2" t="s">
        <v>418</v>
      </c>
      <c r="H328" s="2" t="s">
        <v>4502</v>
      </c>
      <c r="I328" s="2" t="s">
        <v>4503</v>
      </c>
      <c r="J328" s="2" t="s">
        <v>4390</v>
      </c>
      <c r="K328" s="2">
        <v>2018</v>
      </c>
      <c r="L328" s="2" t="str">
        <f>HYPERLINK("http://dx.doi.org/10.1016/j.injms.2018.04.005","http://dx.doi.org/10.1016/j.injms.2018.04.005")</f>
        <v>http://dx.doi.org/10.1016/j.injms.2018.04.005</v>
      </c>
    </row>
    <row r="329" spans="1:12" customFormat="1" ht="15" x14ac:dyDescent="0.25">
      <c r="A329" s="2" t="s">
        <v>6304</v>
      </c>
      <c r="B329" s="2" t="s">
        <v>6590</v>
      </c>
      <c r="C329" s="2" t="s">
        <v>6305</v>
      </c>
      <c r="D329" s="2" t="s">
        <v>4469</v>
      </c>
      <c r="E329" s="2" t="s">
        <v>4394</v>
      </c>
      <c r="F329" s="2" t="s">
        <v>4390</v>
      </c>
      <c r="G329" s="2" t="s">
        <v>4470</v>
      </c>
      <c r="H329" s="2" t="s">
        <v>4471</v>
      </c>
      <c r="I329" s="2" t="s">
        <v>4472</v>
      </c>
      <c r="J329" s="2" t="s">
        <v>4390</v>
      </c>
      <c r="K329" s="2">
        <v>2019</v>
      </c>
      <c r="L329" s="2" t="str">
        <f>HYPERLINK("http://dx.doi.org/10.7860/JCDR/2019/41581.13008","http://dx.doi.org/10.7860/JCDR/2019/41581.13008")</f>
        <v>http://dx.doi.org/10.7860/JCDR/2019/41581.13008</v>
      </c>
    </row>
    <row r="330" spans="1:12" customFormat="1" ht="15" x14ac:dyDescent="0.25">
      <c r="A330" s="2" t="s">
        <v>5038</v>
      </c>
      <c r="B330" s="2" t="s">
        <v>6590</v>
      </c>
      <c r="C330" s="2" t="s">
        <v>5039</v>
      </c>
      <c r="D330" s="2" t="s">
        <v>4469</v>
      </c>
      <c r="E330" s="2" t="s">
        <v>4394</v>
      </c>
      <c r="F330" s="2" t="s">
        <v>4390</v>
      </c>
      <c r="G330" s="2" t="s">
        <v>4470</v>
      </c>
      <c r="H330" s="2" t="s">
        <v>4471</v>
      </c>
      <c r="I330" s="2" t="s">
        <v>4472</v>
      </c>
      <c r="J330" s="2" t="s">
        <v>4390</v>
      </c>
      <c r="K330" s="2">
        <v>2021</v>
      </c>
      <c r="L330" s="2" t="str">
        <f>HYPERLINK("http://dx.doi.org/10.7860/JCDR/2021/51782.15747","http://dx.doi.org/10.7860/JCDR/2021/51782.15747")</f>
        <v>http://dx.doi.org/10.7860/JCDR/2021/51782.15747</v>
      </c>
    </row>
    <row r="331" spans="1:12" customFormat="1" ht="15" x14ac:dyDescent="0.25">
      <c r="A331" s="2" t="s">
        <v>5190</v>
      </c>
      <c r="B331" s="2" t="s">
        <v>6590</v>
      </c>
      <c r="C331" s="2" t="s">
        <v>3505</v>
      </c>
      <c r="D331" s="2" t="s">
        <v>4618</v>
      </c>
      <c r="E331" s="2" t="s">
        <v>4394</v>
      </c>
      <c r="F331" s="2" t="s">
        <v>4390</v>
      </c>
      <c r="G331" s="2" t="s">
        <v>4619</v>
      </c>
      <c r="H331" s="2" t="s">
        <v>4620</v>
      </c>
      <c r="I331" s="2" t="s">
        <v>4621</v>
      </c>
      <c r="J331" s="2" t="s">
        <v>4390</v>
      </c>
      <c r="K331" s="2">
        <v>2020</v>
      </c>
      <c r="L331" s="2" t="str">
        <f>HYPERLINK("http://dx.doi.org/10.22207/JPAM.14.1.41","http://dx.doi.org/10.22207/JPAM.14.1.41")</f>
        <v>http://dx.doi.org/10.22207/JPAM.14.1.41</v>
      </c>
    </row>
    <row r="332" spans="1:12" customFormat="1" ht="15" x14ac:dyDescent="0.25">
      <c r="A332" s="2" t="s">
        <v>5808</v>
      </c>
      <c r="B332" s="2" t="s">
        <v>6590</v>
      </c>
      <c r="C332" s="2" t="s">
        <v>145</v>
      </c>
      <c r="D332" s="2" t="s">
        <v>5809</v>
      </c>
      <c r="E332" s="2" t="s">
        <v>4394</v>
      </c>
      <c r="F332" s="2" t="s">
        <v>4390</v>
      </c>
      <c r="G332" s="2" t="s">
        <v>5810</v>
      </c>
      <c r="H332" s="2" t="s">
        <v>5811</v>
      </c>
      <c r="I332" s="2" t="s">
        <v>4390</v>
      </c>
      <c r="J332" s="2" t="s">
        <v>4390</v>
      </c>
      <c r="K332" s="2">
        <v>2021</v>
      </c>
      <c r="L332" s="2" t="str">
        <f>HYPERLINK("http://dx.doi.org/10.1038/s41598-021-96552-9","http://dx.doi.org/10.1038/s41598-021-96552-9")</f>
        <v>http://dx.doi.org/10.1038/s41598-021-96552-9</v>
      </c>
    </row>
    <row r="333" spans="1:12" customFormat="1" ht="15" x14ac:dyDescent="0.25">
      <c r="A333" s="2" t="s">
        <v>4678</v>
      </c>
      <c r="B333" s="2" t="s">
        <v>6590</v>
      </c>
      <c r="C333" s="2" t="s">
        <v>202</v>
      </c>
      <c r="D333" s="2" t="s">
        <v>4679</v>
      </c>
      <c r="E333" s="2" t="s">
        <v>4394</v>
      </c>
      <c r="F333" s="2" t="s">
        <v>4390</v>
      </c>
      <c r="G333" s="2" t="s">
        <v>4492</v>
      </c>
      <c r="H333" s="2" t="s">
        <v>4680</v>
      </c>
      <c r="I333" s="2" t="s">
        <v>4681</v>
      </c>
      <c r="J333" s="2" t="s">
        <v>4390</v>
      </c>
      <c r="K333" s="2">
        <v>2021</v>
      </c>
      <c r="L333" s="2" t="str">
        <f>HYPERLINK("http://dx.doi.org/10.1002/dc.24678","http://dx.doi.org/10.1002/dc.24678")</f>
        <v>http://dx.doi.org/10.1002/dc.24678</v>
      </c>
    </row>
    <row r="334" spans="1:12" customFormat="1" ht="15" x14ac:dyDescent="0.25">
      <c r="A334" s="2" t="s">
        <v>5461</v>
      </c>
      <c r="B334" s="2" t="s">
        <v>6590</v>
      </c>
      <c r="C334" s="2" t="s">
        <v>144</v>
      </c>
      <c r="D334" s="2" t="s">
        <v>5357</v>
      </c>
      <c r="E334" s="2" t="s">
        <v>4394</v>
      </c>
      <c r="F334" s="2" t="s">
        <v>4390</v>
      </c>
      <c r="G334" s="2" t="s">
        <v>4492</v>
      </c>
      <c r="H334" s="2" t="s">
        <v>5358</v>
      </c>
      <c r="I334" s="2" t="s">
        <v>5359</v>
      </c>
      <c r="J334" s="2" t="s">
        <v>4390</v>
      </c>
      <c r="K334" s="2">
        <v>2021</v>
      </c>
      <c r="L334" s="2" t="str">
        <f>HYPERLINK("http://dx.doi.org/10.1111/pde.14398","http://dx.doi.org/10.1111/pde.14398")</f>
        <v>http://dx.doi.org/10.1111/pde.14398</v>
      </c>
    </row>
    <row r="335" spans="1:12" customFormat="1" ht="15" x14ac:dyDescent="0.25">
      <c r="A335" s="2" t="s">
        <v>6116</v>
      </c>
      <c r="B335" s="2" t="s">
        <v>6590</v>
      </c>
      <c r="C335" s="2" t="s">
        <v>331</v>
      </c>
      <c r="D335" s="2" t="s">
        <v>332</v>
      </c>
      <c r="E335" s="2" t="s">
        <v>4394</v>
      </c>
      <c r="F335" s="2" t="s">
        <v>4390</v>
      </c>
      <c r="G335" s="2" t="s">
        <v>418</v>
      </c>
      <c r="H335" s="2" t="s">
        <v>6117</v>
      </c>
      <c r="I335" s="2" t="s">
        <v>4390</v>
      </c>
      <c r="J335" s="2" t="s">
        <v>4390</v>
      </c>
      <c r="K335" s="2">
        <v>2019</v>
      </c>
      <c r="L335" s="2" t="str">
        <f>HYPERLINK("http://dx.doi.org/10.4103/ijmr.IJMR_1171_17","http://dx.doi.org/10.4103/ijmr.IJMR_1171_17")</f>
        <v>http://dx.doi.org/10.4103/ijmr.IJMR_1171_17</v>
      </c>
    </row>
    <row r="336" spans="1:12" customFormat="1" ht="15" x14ac:dyDescent="0.25">
      <c r="A336" s="2" t="s">
        <v>5622</v>
      </c>
      <c r="B336" s="2" t="s">
        <v>6590</v>
      </c>
      <c r="C336" s="2" t="s">
        <v>5623</v>
      </c>
      <c r="D336" s="2" t="s">
        <v>4637</v>
      </c>
      <c r="E336" s="2" t="s">
        <v>4394</v>
      </c>
      <c r="F336" s="2" t="s">
        <v>4390</v>
      </c>
      <c r="G336" s="2" t="s">
        <v>4638</v>
      </c>
      <c r="H336" s="2" t="s">
        <v>4639</v>
      </c>
      <c r="I336" s="2" t="s">
        <v>4640</v>
      </c>
      <c r="J336" s="2" t="s">
        <v>4390</v>
      </c>
      <c r="K336" s="2">
        <v>2019</v>
      </c>
      <c r="L336" s="2" t="str">
        <f>HYPERLINK("http://dx.doi.org/10.14260/jemds/2019/700","http://dx.doi.org/10.14260/jemds/2019/700")</f>
        <v>http://dx.doi.org/10.14260/jemds/2019/700</v>
      </c>
    </row>
    <row r="337" spans="1:12" customFormat="1" ht="15" x14ac:dyDescent="0.25">
      <c r="A337" s="2" t="s">
        <v>4807</v>
      </c>
      <c r="B337" s="2" t="s">
        <v>6590</v>
      </c>
      <c r="C337" s="2" t="s">
        <v>288</v>
      </c>
      <c r="D337" s="2" t="s">
        <v>4808</v>
      </c>
      <c r="E337" s="2" t="s">
        <v>4455</v>
      </c>
      <c r="F337" s="2" t="s">
        <v>4390</v>
      </c>
      <c r="G337" s="2" t="s">
        <v>4809</v>
      </c>
      <c r="H337" s="2" t="s">
        <v>4810</v>
      </c>
      <c r="I337" s="2" t="s">
        <v>4811</v>
      </c>
      <c r="J337" s="2" t="s">
        <v>4390</v>
      </c>
      <c r="K337" s="2">
        <v>2019</v>
      </c>
      <c r="L337" s="2" t="str">
        <f>HYPERLINK("http://dx.doi.org/10.1080/20469047.2019.1641004","http://dx.doi.org/10.1080/20469047.2019.1641004")</f>
        <v>http://dx.doi.org/10.1080/20469047.2019.1641004</v>
      </c>
    </row>
    <row r="338" spans="1:12" customFormat="1" ht="15" x14ac:dyDescent="0.25">
      <c r="A338" s="2" t="s">
        <v>5550</v>
      </c>
      <c r="B338" s="2" t="s">
        <v>6590</v>
      </c>
      <c r="C338" s="2" t="s">
        <v>5551</v>
      </c>
      <c r="D338" s="2" t="s">
        <v>4972</v>
      </c>
      <c r="E338" s="2" t="s">
        <v>4394</v>
      </c>
      <c r="F338" s="2" t="s">
        <v>4390</v>
      </c>
      <c r="G338" s="2" t="s">
        <v>418</v>
      </c>
      <c r="H338" s="2" t="s">
        <v>4973</v>
      </c>
      <c r="I338" s="2" t="s">
        <v>4974</v>
      </c>
      <c r="J338" s="2" t="s">
        <v>4390</v>
      </c>
      <c r="K338" s="2">
        <v>2020</v>
      </c>
      <c r="L338" s="2" t="str">
        <f>HYPERLINK("http://dx.doi.org/10.4103/ijpd.IJPD_132_19","http://dx.doi.org/10.4103/ijpd.IJPD_132_19")</f>
        <v>http://dx.doi.org/10.4103/ijpd.IJPD_132_19</v>
      </c>
    </row>
    <row r="339" spans="1:12" customFormat="1" ht="15" x14ac:dyDescent="0.25">
      <c r="A339" s="2" t="s">
        <v>5630</v>
      </c>
      <c r="B339" s="2" t="s">
        <v>6590</v>
      </c>
      <c r="C339" s="2" t="s">
        <v>76</v>
      </c>
      <c r="D339" s="2" t="s">
        <v>5631</v>
      </c>
      <c r="E339" s="2" t="s">
        <v>4394</v>
      </c>
      <c r="F339" s="2" t="s">
        <v>4390</v>
      </c>
      <c r="G339" s="2" t="s">
        <v>5172</v>
      </c>
      <c r="H339" s="2" t="s">
        <v>5632</v>
      </c>
      <c r="I339" s="2" t="s">
        <v>4390</v>
      </c>
      <c r="J339" s="2" t="s">
        <v>4390</v>
      </c>
      <c r="K339" s="2">
        <v>2022</v>
      </c>
      <c r="L339" s="2" t="str">
        <f>HYPERLINK("http://dx.doi.org/10.3389/fneur.2022.910794","http://dx.doi.org/10.3389/fneur.2022.910794")</f>
        <v>http://dx.doi.org/10.3389/fneur.2022.910794</v>
      </c>
    </row>
    <row r="340" spans="1:12" customFormat="1" ht="15" x14ac:dyDescent="0.25">
      <c r="A340" s="2" t="s">
        <v>5579</v>
      </c>
      <c r="B340" s="2" t="s">
        <v>6590</v>
      </c>
      <c r="C340" s="2" t="s">
        <v>317</v>
      </c>
      <c r="D340" s="2" t="s">
        <v>5580</v>
      </c>
      <c r="E340" s="2" t="s">
        <v>4394</v>
      </c>
      <c r="F340" s="2" t="s">
        <v>4390</v>
      </c>
      <c r="G340" s="2" t="s">
        <v>5581</v>
      </c>
      <c r="H340" s="2" t="s">
        <v>5582</v>
      </c>
      <c r="I340" s="2" t="s">
        <v>5583</v>
      </c>
      <c r="J340" s="2" t="s">
        <v>4390</v>
      </c>
      <c r="K340" s="2">
        <v>2019</v>
      </c>
      <c r="L340" s="2" t="str">
        <f>HYPERLINK("http://dx.doi.org/10.7189/jogh.09.010433","http://dx.doi.org/10.7189/jogh.09.010433")</f>
        <v>http://dx.doi.org/10.7189/jogh.09.010433</v>
      </c>
    </row>
    <row r="341" spans="1:12" customFormat="1" ht="15" x14ac:dyDescent="0.25">
      <c r="A341" s="2" t="s">
        <v>5089</v>
      </c>
      <c r="B341" s="2" t="s">
        <v>6590</v>
      </c>
      <c r="C341" s="2" t="s">
        <v>47</v>
      </c>
      <c r="D341" s="2" t="s">
        <v>5090</v>
      </c>
      <c r="E341" s="2" t="s">
        <v>4433</v>
      </c>
      <c r="F341" s="2" t="s">
        <v>4390</v>
      </c>
      <c r="G341" s="2" t="s">
        <v>5091</v>
      </c>
      <c r="H341" s="2" t="s">
        <v>5092</v>
      </c>
      <c r="I341" s="2" t="s">
        <v>5093</v>
      </c>
      <c r="J341" s="2" t="s">
        <v>4390</v>
      </c>
      <c r="K341" s="2">
        <v>2022</v>
      </c>
      <c r="L341" s="2" t="str">
        <f>HYPERLINK("http://dx.doi.org/10.2174/1386207324666210712094148","http://dx.doi.org/10.2174/1386207324666210712094148")</f>
        <v>http://dx.doi.org/10.2174/1386207324666210712094148</v>
      </c>
    </row>
    <row r="342" spans="1:12" customFormat="1" ht="15" x14ac:dyDescent="0.25">
      <c r="A342" s="2" t="s">
        <v>6352</v>
      </c>
      <c r="B342" s="2" t="s">
        <v>6590</v>
      </c>
      <c r="C342" s="2" t="s">
        <v>354</v>
      </c>
      <c r="D342" s="2" t="s">
        <v>6353</v>
      </c>
      <c r="E342" s="2" t="s">
        <v>4433</v>
      </c>
      <c r="F342" s="2" t="s">
        <v>4390</v>
      </c>
      <c r="G342" s="2" t="s">
        <v>4815</v>
      </c>
      <c r="H342" s="2" t="s">
        <v>6354</v>
      </c>
      <c r="I342" s="2" t="s">
        <v>6355</v>
      </c>
      <c r="J342" s="2" t="s">
        <v>4390</v>
      </c>
      <c r="K342" s="2">
        <v>2018</v>
      </c>
      <c r="L342" s="2" t="str">
        <f>HYPERLINK("http://dx.doi.org/10.1093/tropej/fmx087","http://dx.doi.org/10.1093/tropej/fmx087")</f>
        <v>http://dx.doi.org/10.1093/tropej/fmx087</v>
      </c>
    </row>
    <row r="343" spans="1:12" customFormat="1" ht="15" x14ac:dyDescent="0.25">
      <c r="A343" s="2" t="s">
        <v>5706</v>
      </c>
      <c r="B343" s="2" t="s">
        <v>6590</v>
      </c>
      <c r="C343" s="2" t="s">
        <v>362</v>
      </c>
      <c r="D343" s="2" t="s">
        <v>326</v>
      </c>
      <c r="E343" s="2" t="s">
        <v>4394</v>
      </c>
      <c r="F343" s="2" t="s">
        <v>4390</v>
      </c>
      <c r="G343" s="2" t="s">
        <v>5589</v>
      </c>
      <c r="H343" s="2" t="s">
        <v>5590</v>
      </c>
      <c r="I343" s="2" t="s">
        <v>4390</v>
      </c>
      <c r="J343" s="2" t="s">
        <v>4390</v>
      </c>
      <c r="K343" s="2">
        <v>2018</v>
      </c>
      <c r="L343" s="2" t="str">
        <f>HYPERLINK("http://dx.doi.org/10.1371/journal.pone.0196495","http://dx.doi.org/10.1371/journal.pone.0196495")</f>
        <v>http://dx.doi.org/10.1371/journal.pone.0196495</v>
      </c>
    </row>
    <row r="344" spans="1:12" customFormat="1" ht="15" x14ac:dyDescent="0.25">
      <c r="A344" s="2" t="s">
        <v>5008</v>
      </c>
      <c r="B344" s="2" t="s">
        <v>6590</v>
      </c>
      <c r="C344" s="2" t="s">
        <v>5371</v>
      </c>
      <c r="D344" s="2" t="s">
        <v>4637</v>
      </c>
      <c r="E344" s="2" t="s">
        <v>4394</v>
      </c>
      <c r="F344" s="2" t="s">
        <v>4390</v>
      </c>
      <c r="G344" s="2" t="s">
        <v>4638</v>
      </c>
      <c r="H344" s="2" t="s">
        <v>4639</v>
      </c>
      <c r="I344" s="2" t="s">
        <v>4640</v>
      </c>
      <c r="J344" s="2" t="s">
        <v>4390</v>
      </c>
      <c r="K344" s="2">
        <v>2018</v>
      </c>
      <c r="L344" s="2" t="str">
        <f>HYPERLINK("http://dx.doi.org/10.14260/jemds/2018/580","http://dx.doi.org/10.14260/jemds/2018/580")</f>
        <v>http://dx.doi.org/10.14260/jemds/2018/580</v>
      </c>
    </row>
    <row r="345" spans="1:12" customFormat="1" ht="15" x14ac:dyDescent="0.25">
      <c r="A345" s="2" t="s">
        <v>5330</v>
      </c>
      <c r="B345" s="2" t="s">
        <v>6590</v>
      </c>
      <c r="C345" s="2" t="s">
        <v>5331</v>
      </c>
      <c r="D345" s="2" t="s">
        <v>4469</v>
      </c>
      <c r="E345" s="2" t="s">
        <v>4394</v>
      </c>
      <c r="F345" s="2" t="s">
        <v>4390</v>
      </c>
      <c r="G345" s="2" t="s">
        <v>4470</v>
      </c>
      <c r="H345" s="2" t="s">
        <v>4471</v>
      </c>
      <c r="I345" s="2" t="s">
        <v>4472</v>
      </c>
      <c r="J345" s="2" t="s">
        <v>4390</v>
      </c>
      <c r="K345" s="2">
        <v>2020</v>
      </c>
      <c r="L345" s="2" t="str">
        <f>HYPERLINK("http://dx.doi.org/10.7860/JCDR/2020/21427.13583","http://dx.doi.org/10.7860/JCDR/2020/21427.13583")</f>
        <v>http://dx.doi.org/10.7860/JCDR/2020/21427.13583</v>
      </c>
    </row>
    <row r="346" spans="1:12" customFormat="1" ht="15" x14ac:dyDescent="0.25">
      <c r="A346" s="2" t="s">
        <v>5788</v>
      </c>
      <c r="B346" s="2" t="s">
        <v>6590</v>
      </c>
      <c r="C346" s="2" t="s">
        <v>5789</v>
      </c>
      <c r="D346" s="2" t="s">
        <v>4637</v>
      </c>
      <c r="E346" s="2" t="s">
        <v>4394</v>
      </c>
      <c r="F346" s="2" t="s">
        <v>4390</v>
      </c>
      <c r="G346" s="2" t="s">
        <v>4638</v>
      </c>
      <c r="H346" s="2" t="s">
        <v>4639</v>
      </c>
      <c r="I346" s="2" t="s">
        <v>4640</v>
      </c>
      <c r="J346" s="2" t="s">
        <v>4390</v>
      </c>
      <c r="K346" s="2">
        <v>2020</v>
      </c>
      <c r="L346" s="2" t="str">
        <f>HYPERLINK("http://dx.doi.org/10.14260/jemds/2020/43","http://dx.doi.org/10.14260/jemds/2020/43")</f>
        <v>http://dx.doi.org/10.14260/jemds/2020/43</v>
      </c>
    </row>
    <row r="347" spans="1:12" customFormat="1" ht="15" x14ac:dyDescent="0.25">
      <c r="A347" s="2" t="s">
        <v>5736</v>
      </c>
      <c r="B347" s="2" t="s">
        <v>6590</v>
      </c>
      <c r="C347" s="2" t="s">
        <v>5737</v>
      </c>
      <c r="D347" s="2" t="s">
        <v>5738</v>
      </c>
      <c r="E347" s="2" t="s">
        <v>4394</v>
      </c>
      <c r="F347" s="2" t="s">
        <v>4390</v>
      </c>
      <c r="G347" s="2" t="s">
        <v>5739</v>
      </c>
      <c r="H347" s="2" t="s">
        <v>5740</v>
      </c>
      <c r="I347" s="2" t="s">
        <v>4390</v>
      </c>
      <c r="J347" s="2" t="s">
        <v>4390</v>
      </c>
      <c r="K347" s="2">
        <v>2017</v>
      </c>
      <c r="L347" s="2" t="str">
        <f>HYPERLINK("http://dx.doi.org/10.1080/09723757.2017.1421440","http://dx.doi.org/10.1080/09723757.2017.1421440")</f>
        <v>http://dx.doi.org/10.1080/09723757.2017.1421440</v>
      </c>
    </row>
    <row r="348" spans="1:12" customFormat="1" ht="15" x14ac:dyDescent="0.25">
      <c r="A348" s="2" t="s">
        <v>6064</v>
      </c>
      <c r="B348" s="2" t="s">
        <v>6590</v>
      </c>
      <c r="C348" s="2" t="s">
        <v>6065</v>
      </c>
      <c r="D348" s="2" t="s">
        <v>6066</v>
      </c>
      <c r="E348" s="2" t="s">
        <v>4433</v>
      </c>
      <c r="F348" s="2" t="s">
        <v>4390</v>
      </c>
      <c r="G348" s="2" t="s">
        <v>418</v>
      </c>
      <c r="H348" s="2" t="s">
        <v>6067</v>
      </c>
      <c r="I348" s="2" t="s">
        <v>4390</v>
      </c>
      <c r="J348" s="2" t="s">
        <v>4390</v>
      </c>
      <c r="K348" s="2">
        <v>2020</v>
      </c>
      <c r="L348" s="2" t="str">
        <f>HYPERLINK("http://dx.doi.org/10.4103/ccij.ccij_38_20","http://dx.doi.org/10.4103/ccij.ccij_38_20")</f>
        <v>http://dx.doi.org/10.4103/ccij.ccij_38_20</v>
      </c>
    </row>
    <row r="349" spans="1:12" customFormat="1" ht="15" x14ac:dyDescent="0.25">
      <c r="A349" s="2" t="s">
        <v>6569</v>
      </c>
      <c r="B349" s="2" t="s">
        <v>6590</v>
      </c>
      <c r="C349" s="2" t="s">
        <v>367</v>
      </c>
      <c r="D349" s="2" t="s">
        <v>368</v>
      </c>
      <c r="E349" s="2" t="s">
        <v>4394</v>
      </c>
      <c r="F349" s="2" t="s">
        <v>4390</v>
      </c>
      <c r="G349" s="2" t="s">
        <v>512</v>
      </c>
      <c r="H349" s="2" t="s">
        <v>6570</v>
      </c>
      <c r="I349" s="2" t="s">
        <v>6571</v>
      </c>
      <c r="J349" s="2" t="s">
        <v>4390</v>
      </c>
      <c r="K349" s="2">
        <v>2018</v>
      </c>
      <c r="L349" s="2" t="str">
        <f>HYPERLINK("http://dx.doi.org/10.1016/j.meegid.2018.02.010","http://dx.doi.org/10.1016/j.meegid.2018.02.010")</f>
        <v>http://dx.doi.org/10.1016/j.meegid.2018.02.010</v>
      </c>
    </row>
    <row r="350" spans="1:12" customFormat="1" ht="15" x14ac:dyDescent="0.25">
      <c r="A350" s="2" t="s">
        <v>6127</v>
      </c>
      <c r="B350" s="2" t="s">
        <v>6590</v>
      </c>
      <c r="C350" s="2" t="s">
        <v>221</v>
      </c>
      <c r="D350" s="2" t="s">
        <v>222</v>
      </c>
      <c r="E350" s="2" t="s">
        <v>4455</v>
      </c>
      <c r="F350" s="2" t="s">
        <v>4390</v>
      </c>
      <c r="G350" s="2" t="s">
        <v>4492</v>
      </c>
      <c r="H350" s="2" t="s">
        <v>6128</v>
      </c>
      <c r="I350" s="2" t="s">
        <v>6129</v>
      </c>
      <c r="J350" s="2" t="s">
        <v>4390</v>
      </c>
      <c r="K350" s="2">
        <v>2021</v>
      </c>
      <c r="L350" s="2" t="str">
        <f>HYPERLINK("http://dx.doi.org/10.1111/dth.14785","http://dx.doi.org/10.1111/dth.14785")</f>
        <v>http://dx.doi.org/10.1111/dth.14785</v>
      </c>
    </row>
    <row r="351" spans="1:12" customFormat="1" ht="15" x14ac:dyDescent="0.25">
      <c r="A351" s="2" t="s">
        <v>5217</v>
      </c>
      <c r="B351" s="2" t="s">
        <v>6590</v>
      </c>
      <c r="C351" s="2" t="s">
        <v>113</v>
      </c>
      <c r="D351" s="2" t="s">
        <v>114</v>
      </c>
      <c r="E351" s="2" t="s">
        <v>4394</v>
      </c>
      <c r="F351" s="2" t="s">
        <v>4390</v>
      </c>
      <c r="G351" s="2" t="s">
        <v>4559</v>
      </c>
      <c r="H351" s="2" t="s">
        <v>5218</v>
      </c>
      <c r="I351" s="2" t="s">
        <v>5219</v>
      </c>
      <c r="J351" s="2" t="s">
        <v>4390</v>
      </c>
      <c r="K351" s="2">
        <v>2022</v>
      </c>
      <c r="L351" s="2" t="str">
        <f>HYPERLINK("http://dx.doi.org/10.1155/2022/4729844","http://dx.doi.org/10.1155/2022/4729844")</f>
        <v>http://dx.doi.org/10.1155/2022/4729844</v>
      </c>
    </row>
    <row r="352" spans="1:12" customFormat="1" ht="15" x14ac:dyDescent="0.25">
      <c r="A352" s="2" t="s">
        <v>6033</v>
      </c>
      <c r="B352" s="2" t="s">
        <v>6590</v>
      </c>
      <c r="C352" s="2" t="s">
        <v>10</v>
      </c>
      <c r="D352" s="2" t="s">
        <v>278</v>
      </c>
      <c r="E352" s="2" t="s">
        <v>4394</v>
      </c>
      <c r="F352" s="2" t="s">
        <v>4390</v>
      </c>
      <c r="G352" s="2" t="s">
        <v>418</v>
      </c>
      <c r="H352" s="2" t="s">
        <v>1</v>
      </c>
      <c r="I352" s="2" t="s">
        <v>5463</v>
      </c>
      <c r="J352" s="2" t="s">
        <v>4390</v>
      </c>
      <c r="K352" s="2">
        <v>2022</v>
      </c>
      <c r="L352" s="2" t="str">
        <f>HYPERLINK("http://dx.doi.org/10.4103/jfmpc.jfmpc_1798_21","http://dx.doi.org/10.4103/jfmpc.jfmpc_1798_21")</f>
        <v>http://dx.doi.org/10.4103/jfmpc.jfmpc_1798_21</v>
      </c>
    </row>
    <row r="353" spans="1:12" customFormat="1" ht="15" x14ac:dyDescent="0.25">
      <c r="A353" s="2" t="s">
        <v>4781</v>
      </c>
      <c r="B353" s="2" t="s">
        <v>6590</v>
      </c>
      <c r="C353" s="2" t="s">
        <v>4782</v>
      </c>
      <c r="D353" s="2" t="s">
        <v>4783</v>
      </c>
      <c r="E353" s="2" t="s">
        <v>4394</v>
      </c>
      <c r="F353" s="2" t="s">
        <v>4390</v>
      </c>
      <c r="G353" s="2" t="s">
        <v>418</v>
      </c>
      <c r="H353" s="2" t="s">
        <v>4784</v>
      </c>
      <c r="I353" s="2" t="s">
        <v>4785</v>
      </c>
      <c r="J353" s="2" t="s">
        <v>4390</v>
      </c>
      <c r="K353" s="2">
        <v>2020</v>
      </c>
      <c r="L353" s="2" t="str">
        <f>HYPERLINK("http://dx.doi.org/10.4103/ijabmr.IJABMR_360_19","http://dx.doi.org/10.4103/ijabmr.IJABMR_360_19")</f>
        <v>http://dx.doi.org/10.4103/ijabmr.IJABMR_360_19</v>
      </c>
    </row>
    <row r="354" spans="1:12" customFormat="1" ht="15" x14ac:dyDescent="0.25">
      <c r="A354" s="2" t="s">
        <v>5439</v>
      </c>
      <c r="B354" s="2" t="s">
        <v>6590</v>
      </c>
      <c r="C354" s="2" t="s">
        <v>1812</v>
      </c>
      <c r="D354" s="2" t="s">
        <v>5313</v>
      </c>
      <c r="E354" s="2" t="s">
        <v>4573</v>
      </c>
      <c r="F354" s="2" t="s">
        <v>4390</v>
      </c>
      <c r="G354" s="2" t="s">
        <v>4508</v>
      </c>
      <c r="H354" s="2" t="s">
        <v>5314</v>
      </c>
      <c r="I354" s="2" t="s">
        <v>5315</v>
      </c>
      <c r="J354" s="2" t="s">
        <v>4390</v>
      </c>
      <c r="K354" s="2" t="s">
        <v>4390</v>
      </c>
      <c r="L354" s="2" t="str">
        <f>HYPERLINK("http://dx.doi.org/10.1007/s13410-022-01082-3","http://dx.doi.org/10.1007/s13410-022-01082-3")</f>
        <v>http://dx.doi.org/10.1007/s13410-022-01082-3</v>
      </c>
    </row>
    <row r="355" spans="1:12" customFormat="1" ht="15" x14ac:dyDescent="0.25">
      <c r="A355" s="2" t="s">
        <v>5707</v>
      </c>
      <c r="B355" s="2" t="s">
        <v>6590</v>
      </c>
      <c r="C355" s="2" t="s">
        <v>201</v>
      </c>
      <c r="D355" s="2" t="s">
        <v>4824</v>
      </c>
      <c r="E355" s="2" t="s">
        <v>4433</v>
      </c>
      <c r="F355" s="2" t="s">
        <v>4390</v>
      </c>
      <c r="G355" s="2" t="s">
        <v>4825</v>
      </c>
      <c r="H355" s="2" t="s">
        <v>4826</v>
      </c>
      <c r="I355" s="2" t="s">
        <v>4390</v>
      </c>
      <c r="J355" s="2" t="s">
        <v>4390</v>
      </c>
      <c r="K355" s="2">
        <v>2021</v>
      </c>
      <c r="L355" s="2" t="str">
        <f>HYPERLINK("http://dx.doi.org/10.1016/j.amsu.2020.12.037","http://dx.doi.org/10.1016/j.amsu.2020.12.037")</f>
        <v>http://dx.doi.org/10.1016/j.amsu.2020.12.037</v>
      </c>
    </row>
    <row r="356" spans="1:12" customFormat="1" ht="15" x14ac:dyDescent="0.25">
      <c r="A356" s="2" t="s">
        <v>6442</v>
      </c>
      <c r="B356" s="2" t="s">
        <v>6590</v>
      </c>
      <c r="C356" s="2" t="s">
        <v>196</v>
      </c>
      <c r="D356" s="2" t="s">
        <v>6443</v>
      </c>
      <c r="E356" s="2" t="s">
        <v>4394</v>
      </c>
      <c r="F356" s="2" t="s">
        <v>4390</v>
      </c>
      <c r="G356" s="2" t="s">
        <v>4724</v>
      </c>
      <c r="H356" s="2" t="s">
        <v>4390</v>
      </c>
      <c r="I356" s="2" t="s">
        <v>6444</v>
      </c>
      <c r="J356" s="2" t="s">
        <v>4390</v>
      </c>
      <c r="K356" s="2">
        <v>2021</v>
      </c>
      <c r="L356" s="2" t="str">
        <f>HYPERLINK("http://dx.doi.org/10.3390/dj9020014","http://dx.doi.org/10.3390/dj9020014")</f>
        <v>http://dx.doi.org/10.3390/dj9020014</v>
      </c>
    </row>
    <row r="357" spans="1:12" customFormat="1" ht="15" x14ac:dyDescent="0.25">
      <c r="A357" s="2" t="s">
        <v>4548</v>
      </c>
      <c r="B357" s="2" t="s">
        <v>6590</v>
      </c>
      <c r="C357" s="2" t="s">
        <v>276</v>
      </c>
      <c r="D357" s="2" t="s">
        <v>277</v>
      </c>
      <c r="E357" s="2" t="s">
        <v>4394</v>
      </c>
      <c r="F357" s="2" t="s">
        <v>4390</v>
      </c>
      <c r="G357" s="2" t="s">
        <v>4549</v>
      </c>
      <c r="H357" s="2" t="s">
        <v>4390</v>
      </c>
      <c r="I357" s="2" t="s">
        <v>4550</v>
      </c>
      <c r="J357" s="2" t="s">
        <v>4390</v>
      </c>
      <c r="K357" s="2">
        <v>2020</v>
      </c>
      <c r="L357" s="2" t="str">
        <f>HYPERLINK("http://dx.doi.org/10.1186/s13256-020-02415-8","http://dx.doi.org/10.1186/s13256-020-02415-8")</f>
        <v>http://dx.doi.org/10.1186/s13256-020-02415-8</v>
      </c>
    </row>
    <row r="358" spans="1:12" customFormat="1" ht="15" x14ac:dyDescent="0.25">
      <c r="A358" s="2" t="s">
        <v>4799</v>
      </c>
      <c r="B358" s="2" t="s">
        <v>6590</v>
      </c>
      <c r="C358" s="2" t="s">
        <v>149</v>
      </c>
      <c r="D358" s="2" t="s">
        <v>112</v>
      </c>
      <c r="E358" s="2" t="s">
        <v>4455</v>
      </c>
      <c r="F358" s="2" t="s">
        <v>4390</v>
      </c>
      <c r="G358" s="2" t="s">
        <v>4800</v>
      </c>
      <c r="H358" s="2" t="s">
        <v>4801</v>
      </c>
      <c r="I358" s="2" t="s">
        <v>4802</v>
      </c>
      <c r="J358" s="2" t="s">
        <v>4390</v>
      </c>
      <c r="K358" s="2">
        <v>2022</v>
      </c>
      <c r="L358" s="2" t="str">
        <f>HYPERLINK("http://dx.doi.org/10.1515/hmbci-2021-0060","http://dx.doi.org/10.1515/hmbci-2021-0060")</f>
        <v>http://dx.doi.org/10.1515/hmbci-2021-0060</v>
      </c>
    </row>
    <row r="359" spans="1:12" customFormat="1" ht="15" x14ac:dyDescent="0.25">
      <c r="A359" s="2" t="s">
        <v>5927</v>
      </c>
      <c r="B359" s="2" t="s">
        <v>6590</v>
      </c>
      <c r="C359" s="2" t="s">
        <v>240</v>
      </c>
      <c r="D359" s="2" t="s">
        <v>5928</v>
      </c>
      <c r="E359" s="2" t="s">
        <v>4394</v>
      </c>
      <c r="F359" s="2" t="s">
        <v>4390</v>
      </c>
      <c r="G359" s="2" t="s">
        <v>4698</v>
      </c>
      <c r="H359" s="2" t="s">
        <v>5929</v>
      </c>
      <c r="I359" s="2" t="s">
        <v>5930</v>
      </c>
      <c r="J359" s="2" t="s">
        <v>4390</v>
      </c>
      <c r="K359" s="2">
        <v>2020</v>
      </c>
      <c r="L359" s="2" t="str">
        <f>HYPERLINK("http://dx.doi.org/10.1177/0009922820903517","http://dx.doi.org/10.1177/0009922820903517")</f>
        <v>http://dx.doi.org/10.1177/0009922820903517</v>
      </c>
    </row>
    <row r="360" spans="1:12" customFormat="1" ht="15" x14ac:dyDescent="0.25">
      <c r="A360" s="2" t="s">
        <v>5120</v>
      </c>
      <c r="B360" s="2" t="s">
        <v>6590</v>
      </c>
      <c r="C360" s="2" t="s">
        <v>5121</v>
      </c>
      <c r="D360" s="2" t="s">
        <v>4972</v>
      </c>
      <c r="E360" s="2" t="s">
        <v>4455</v>
      </c>
      <c r="F360" s="2" t="s">
        <v>4390</v>
      </c>
      <c r="G360" s="2" t="s">
        <v>418</v>
      </c>
      <c r="H360" s="2" t="s">
        <v>4973</v>
      </c>
      <c r="I360" s="2" t="s">
        <v>4974</v>
      </c>
      <c r="J360" s="2" t="s">
        <v>4390</v>
      </c>
      <c r="K360" s="2">
        <v>2021</v>
      </c>
      <c r="L360" s="2" t="str">
        <f>HYPERLINK("http://dx.doi.org/10.4103/ijpd.IJPD_124_20","http://dx.doi.org/10.4103/ijpd.IJPD_124_20")</f>
        <v>http://dx.doi.org/10.4103/ijpd.IJPD_124_20</v>
      </c>
    </row>
    <row r="361" spans="1:12" customFormat="1" ht="15" x14ac:dyDescent="0.25">
      <c r="A361" s="2" t="s">
        <v>5207</v>
      </c>
      <c r="B361" s="2" t="s">
        <v>6590</v>
      </c>
      <c r="C361" s="2" t="s">
        <v>102</v>
      </c>
      <c r="D361" s="2" t="s">
        <v>112</v>
      </c>
      <c r="E361" s="2" t="s">
        <v>4573</v>
      </c>
      <c r="F361" s="2" t="s">
        <v>4390</v>
      </c>
      <c r="G361" s="2" t="s">
        <v>4800</v>
      </c>
      <c r="H361" s="2" t="s">
        <v>4801</v>
      </c>
      <c r="I361" s="2" t="s">
        <v>4802</v>
      </c>
      <c r="J361" s="2" t="s">
        <v>4390</v>
      </c>
      <c r="K361" s="2" t="s">
        <v>4390</v>
      </c>
      <c r="L361" s="2" t="str">
        <f>HYPERLINK("http://dx.doi.org/10.1515/hmbci-2022-0019","http://dx.doi.org/10.1515/hmbci-2022-0019")</f>
        <v>http://dx.doi.org/10.1515/hmbci-2022-0019</v>
      </c>
    </row>
    <row r="362" spans="1:12" customFormat="1" ht="15" x14ac:dyDescent="0.25">
      <c r="A362" s="2" t="s">
        <v>5476</v>
      </c>
      <c r="B362" s="2" t="s">
        <v>6590</v>
      </c>
      <c r="C362" s="2" t="s">
        <v>246</v>
      </c>
      <c r="D362" s="2" t="s">
        <v>5477</v>
      </c>
      <c r="E362" s="2" t="s">
        <v>4394</v>
      </c>
      <c r="F362" s="2" t="s">
        <v>4390</v>
      </c>
      <c r="G362" s="2" t="s">
        <v>4724</v>
      </c>
      <c r="H362" s="2" t="s">
        <v>4390</v>
      </c>
      <c r="I362" s="2" t="s">
        <v>5478</v>
      </c>
      <c r="J362" s="2" t="s">
        <v>4390</v>
      </c>
      <c r="K362" s="2">
        <v>2020</v>
      </c>
      <c r="L362" s="2" t="str">
        <f>HYPERLINK("http://dx.doi.org/10.3390/tropicalmed5020072","http://dx.doi.org/10.3390/tropicalmed5020072")</f>
        <v>http://dx.doi.org/10.3390/tropicalmed5020072</v>
      </c>
    </row>
    <row r="363" spans="1:12" customFormat="1" ht="15" x14ac:dyDescent="0.25">
      <c r="A363" s="2" t="s">
        <v>6559</v>
      </c>
      <c r="B363" s="2" t="s">
        <v>6590</v>
      </c>
      <c r="C363" s="2" t="s">
        <v>248</v>
      </c>
      <c r="D363" s="2" t="s">
        <v>282</v>
      </c>
      <c r="E363" s="2" t="s">
        <v>4394</v>
      </c>
      <c r="F363" s="2" t="s">
        <v>4390</v>
      </c>
      <c r="G363" s="2" t="s">
        <v>4492</v>
      </c>
      <c r="H363" s="2" t="s">
        <v>6560</v>
      </c>
      <c r="I363" s="2" t="s">
        <v>6561</v>
      </c>
      <c r="J363" s="2" t="s">
        <v>4390</v>
      </c>
      <c r="K363" s="2">
        <v>2020</v>
      </c>
      <c r="L363" s="2" t="str">
        <f>HYPERLINK("http://dx.doi.org/10.1111/irv.12672","http://dx.doi.org/10.1111/irv.12672")</f>
        <v>http://dx.doi.org/10.1111/irv.12672</v>
      </c>
    </row>
    <row r="364" spans="1:12" customFormat="1" ht="15" x14ac:dyDescent="0.25">
      <c r="A364" s="2" t="s">
        <v>4718</v>
      </c>
      <c r="B364" s="2" t="s">
        <v>6590</v>
      </c>
      <c r="C364" s="2" t="s">
        <v>4719</v>
      </c>
      <c r="D364" s="2" t="s">
        <v>4618</v>
      </c>
      <c r="E364" s="2" t="s">
        <v>4394</v>
      </c>
      <c r="F364" s="2" t="s">
        <v>4390</v>
      </c>
      <c r="G364" s="2" t="s">
        <v>4619</v>
      </c>
      <c r="H364" s="2" t="s">
        <v>4620</v>
      </c>
      <c r="I364" s="2" t="s">
        <v>4621</v>
      </c>
      <c r="J364" s="2" t="s">
        <v>4390</v>
      </c>
      <c r="K364" s="2">
        <v>2020</v>
      </c>
      <c r="L364" s="2" t="str">
        <f>HYPERLINK("http://dx.doi.org/10.22207/JPAM.14.1.18","http://dx.doi.org/10.22207/JPAM.14.1.18")</f>
        <v>http://dx.doi.org/10.22207/JPAM.14.1.18</v>
      </c>
    </row>
    <row r="365" spans="1:12" customFormat="1" ht="15" x14ac:dyDescent="0.25">
      <c r="A365" s="2" t="s">
        <v>4593</v>
      </c>
      <c r="B365" s="2" t="s">
        <v>6590</v>
      </c>
      <c r="C365" s="2" t="s">
        <v>2869</v>
      </c>
      <c r="D365" s="2" t="s">
        <v>4594</v>
      </c>
      <c r="E365" s="2" t="s">
        <v>4394</v>
      </c>
      <c r="F365" s="2" t="s">
        <v>4390</v>
      </c>
      <c r="G365" s="2" t="s">
        <v>4595</v>
      </c>
      <c r="H365" s="2" t="s">
        <v>4596</v>
      </c>
      <c r="I365" s="2" t="s">
        <v>4597</v>
      </c>
      <c r="J365" s="2" t="s">
        <v>4390</v>
      </c>
      <c r="K365" s="2">
        <v>2021</v>
      </c>
      <c r="L365" s="2" t="str">
        <f>HYPERLINK("http://dx.doi.org/10.3906/bot-2111-22","http://dx.doi.org/10.3906/bot-2111-22")</f>
        <v>http://dx.doi.org/10.3906/bot-2111-22</v>
      </c>
    </row>
    <row r="366" spans="1:12" customFormat="1" ht="15" x14ac:dyDescent="0.25">
      <c r="A366" s="2" t="s">
        <v>5220</v>
      </c>
      <c r="B366" s="2" t="s">
        <v>6590</v>
      </c>
      <c r="C366" s="2" t="s">
        <v>5221</v>
      </c>
      <c r="D366" s="2" t="s">
        <v>4552</v>
      </c>
      <c r="E366" s="2" t="s">
        <v>4394</v>
      </c>
      <c r="F366" s="2" t="s">
        <v>4390</v>
      </c>
      <c r="G366" s="2" t="s">
        <v>512</v>
      </c>
      <c r="H366" s="2" t="s">
        <v>4553</v>
      </c>
      <c r="I366" s="2" t="s">
        <v>4554</v>
      </c>
      <c r="J366" s="2" t="s">
        <v>4390</v>
      </c>
      <c r="K366" s="2">
        <v>2018</v>
      </c>
      <c r="L366" s="2" t="str">
        <f>HYPERLINK("http://dx.doi.org/10.4103/ijmm.IJMM_17_330","http://dx.doi.org/10.4103/ijmm.IJMM_17_330")</f>
        <v>http://dx.doi.org/10.4103/ijmm.IJMM_17_330</v>
      </c>
    </row>
    <row r="367" spans="1:12" customFormat="1" ht="15" x14ac:dyDescent="0.25">
      <c r="A367" s="2" t="s">
        <v>4944</v>
      </c>
      <c r="B367" s="2" t="s">
        <v>6590</v>
      </c>
      <c r="C367" s="2" t="s">
        <v>384</v>
      </c>
      <c r="D367" s="2" t="s">
        <v>4469</v>
      </c>
      <c r="E367" s="2" t="s">
        <v>4394</v>
      </c>
      <c r="F367" s="2" t="s">
        <v>4390</v>
      </c>
      <c r="G367" s="2" t="s">
        <v>4470</v>
      </c>
      <c r="H367" s="2" t="s">
        <v>4471</v>
      </c>
      <c r="I367" s="2" t="s">
        <v>4472</v>
      </c>
      <c r="J367" s="2" t="s">
        <v>4390</v>
      </c>
      <c r="K367" s="2">
        <v>2017</v>
      </c>
      <c r="L367" s="2" t="str">
        <f>HYPERLINK("http://dx.doi.org/10.7860/JCDR/2017/21060.9312","http://dx.doi.org/10.7860/JCDR/2017/21060.9312")</f>
        <v>http://dx.doi.org/10.7860/JCDR/2017/21060.9312</v>
      </c>
    </row>
    <row r="368" spans="1:12" customFormat="1" ht="15" x14ac:dyDescent="0.25">
      <c r="A368" s="2" t="s">
        <v>4497</v>
      </c>
      <c r="B368" s="2" t="s">
        <v>6590</v>
      </c>
      <c r="C368" s="2" t="s">
        <v>4498</v>
      </c>
      <c r="D368" s="2" t="s">
        <v>4469</v>
      </c>
      <c r="E368" s="2" t="s">
        <v>4394</v>
      </c>
      <c r="F368" s="2" t="s">
        <v>4390</v>
      </c>
      <c r="G368" s="2" t="s">
        <v>4470</v>
      </c>
      <c r="H368" s="2" t="s">
        <v>4471</v>
      </c>
      <c r="I368" s="2" t="s">
        <v>4472</v>
      </c>
      <c r="J368" s="2" t="s">
        <v>4390</v>
      </c>
      <c r="K368" s="2">
        <v>2022</v>
      </c>
      <c r="L368" s="2" t="str">
        <f>HYPERLINK("http://dx.doi.org/10.7860/JCDR/2022/58224.16889","http://dx.doi.org/10.7860/JCDR/2022/58224.16889")</f>
        <v>http://dx.doi.org/10.7860/JCDR/2022/58224.16889</v>
      </c>
    </row>
    <row r="369" spans="1:12" customFormat="1" ht="15" x14ac:dyDescent="0.25">
      <c r="A369" s="2" t="s">
        <v>5854</v>
      </c>
      <c r="B369" s="2" t="s">
        <v>6590</v>
      </c>
      <c r="C369" s="2" t="s">
        <v>5855</v>
      </c>
      <c r="D369" s="2" t="s">
        <v>4486</v>
      </c>
      <c r="E369" s="2" t="s">
        <v>4394</v>
      </c>
      <c r="F369" s="2" t="s">
        <v>4390</v>
      </c>
      <c r="G369" s="2" t="s">
        <v>4487</v>
      </c>
      <c r="H369" s="2" t="s">
        <v>4488</v>
      </c>
      <c r="I369" s="2" t="s">
        <v>4390</v>
      </c>
      <c r="J369" s="2" t="s">
        <v>4390</v>
      </c>
      <c r="K369" s="2">
        <v>2017</v>
      </c>
      <c r="L369" s="2" t="str">
        <f>HYPERLINK("http://dx.doi.org/10.13040/IJPSR.0975-8232.8(6).2545-50","http://dx.doi.org/10.13040/IJPSR.0975-8232.8(6).2545-50")</f>
        <v>http://dx.doi.org/10.13040/IJPSR.0975-8232.8(6).2545-50</v>
      </c>
    </row>
    <row r="370" spans="1:12" customFormat="1" ht="15" x14ac:dyDescent="0.25">
      <c r="A370" s="2" t="s">
        <v>4629</v>
      </c>
      <c r="B370" s="2" t="s">
        <v>6590</v>
      </c>
      <c r="C370" s="2" t="s">
        <v>178</v>
      </c>
      <c r="D370" s="2" t="s">
        <v>4630</v>
      </c>
      <c r="E370" s="2" t="s">
        <v>4394</v>
      </c>
      <c r="F370" s="2" t="s">
        <v>4390</v>
      </c>
      <c r="G370" s="2" t="s">
        <v>4631</v>
      </c>
      <c r="H370" s="2" t="s">
        <v>4632</v>
      </c>
      <c r="I370" s="2" t="s">
        <v>4390</v>
      </c>
      <c r="J370" s="2" t="s">
        <v>4390</v>
      </c>
      <c r="K370" s="2">
        <v>2021</v>
      </c>
      <c r="L370" s="2" t="str">
        <f>HYPERLINK("http://dx.doi.org/10.12998/wjcc.v9.i36.11338","http://dx.doi.org/10.12998/wjcc.v9.i36.11338")</f>
        <v>http://dx.doi.org/10.12998/wjcc.v9.i36.11338</v>
      </c>
    </row>
    <row r="371" spans="1:12" customFormat="1" ht="15" x14ac:dyDescent="0.25">
      <c r="A371" s="2" t="s">
        <v>5867</v>
      </c>
      <c r="B371" s="2" t="s">
        <v>6590</v>
      </c>
      <c r="C371" s="2" t="s">
        <v>172</v>
      </c>
      <c r="D371" s="2" t="s">
        <v>5868</v>
      </c>
      <c r="E371" s="2" t="s">
        <v>4394</v>
      </c>
      <c r="F371" s="2" t="s">
        <v>4390</v>
      </c>
      <c r="G371" s="2" t="s">
        <v>5364</v>
      </c>
      <c r="H371" s="2" t="s">
        <v>5869</v>
      </c>
      <c r="I371" s="2" t="s">
        <v>5870</v>
      </c>
      <c r="J371" s="2" t="s">
        <v>4390</v>
      </c>
      <c r="K371" s="2">
        <v>2021</v>
      </c>
      <c r="L371" s="2" t="str">
        <f>HYPERLINK("http://dx.doi.org/10.1016/j.jtherbio.2021.102910","http://dx.doi.org/10.1016/j.jtherbio.2021.102910")</f>
        <v>http://dx.doi.org/10.1016/j.jtherbio.2021.102910</v>
      </c>
    </row>
    <row r="372" spans="1:12" customFormat="1" ht="15" x14ac:dyDescent="0.25">
      <c r="A372" s="2" t="s">
        <v>5535</v>
      </c>
      <c r="B372" s="2" t="s">
        <v>6590</v>
      </c>
      <c r="C372" s="2" t="s">
        <v>291</v>
      </c>
      <c r="D372" s="2" t="s">
        <v>4808</v>
      </c>
      <c r="E372" s="2" t="s">
        <v>4394</v>
      </c>
      <c r="F372" s="2" t="s">
        <v>4390</v>
      </c>
      <c r="G372" s="2" t="s">
        <v>4809</v>
      </c>
      <c r="H372" s="2" t="s">
        <v>4810</v>
      </c>
      <c r="I372" s="2" t="s">
        <v>4811</v>
      </c>
      <c r="J372" s="2" t="s">
        <v>4390</v>
      </c>
      <c r="K372" s="2">
        <v>2019</v>
      </c>
      <c r="L372" s="2" t="str">
        <f>HYPERLINK("http://dx.doi.org/10.1080/20469047.2019.1581462","http://dx.doi.org/10.1080/20469047.2019.1581462")</f>
        <v>http://dx.doi.org/10.1080/20469047.2019.1581462</v>
      </c>
    </row>
    <row r="373" spans="1:12" customFormat="1" ht="15" x14ac:dyDescent="0.25">
      <c r="A373" s="2" t="s">
        <v>5356</v>
      </c>
      <c r="B373" s="2" t="s">
        <v>6590</v>
      </c>
      <c r="C373" s="2" t="s">
        <v>271</v>
      </c>
      <c r="D373" s="2" t="s">
        <v>5357</v>
      </c>
      <c r="E373" s="2" t="s">
        <v>4653</v>
      </c>
      <c r="F373" s="2" t="s">
        <v>4390</v>
      </c>
      <c r="G373" s="2" t="s">
        <v>4492</v>
      </c>
      <c r="H373" s="2" t="s">
        <v>5358</v>
      </c>
      <c r="I373" s="2" t="s">
        <v>5359</v>
      </c>
      <c r="J373" s="2" t="s">
        <v>4390</v>
      </c>
      <c r="K373" s="2">
        <v>2020</v>
      </c>
      <c r="L373" s="2" t="str">
        <f>HYPERLINK("http://dx.doi.org/10.1111/pde.14040","http://dx.doi.org/10.1111/pde.14040")</f>
        <v>http://dx.doi.org/10.1111/pde.14040</v>
      </c>
    </row>
    <row r="374" spans="1:12" customFormat="1" ht="15" x14ac:dyDescent="0.25">
      <c r="A374" s="2" t="s">
        <v>5391</v>
      </c>
      <c r="B374" s="2" t="s">
        <v>6590</v>
      </c>
      <c r="C374" s="2" t="s">
        <v>5392</v>
      </c>
      <c r="D374" s="2" t="s">
        <v>4469</v>
      </c>
      <c r="E374" s="2" t="s">
        <v>4394</v>
      </c>
      <c r="F374" s="2" t="s">
        <v>4390</v>
      </c>
      <c r="G374" s="2" t="s">
        <v>4470</v>
      </c>
      <c r="H374" s="2" t="s">
        <v>4471</v>
      </c>
      <c r="I374" s="2" t="s">
        <v>4472</v>
      </c>
      <c r="J374" s="2" t="s">
        <v>4390</v>
      </c>
      <c r="K374" s="2">
        <v>2021</v>
      </c>
      <c r="L374" s="2" t="str">
        <f>HYPERLINK("http://dx.doi.org/10.7860/JCDR/2021/49360.15088","http://dx.doi.org/10.7860/JCDR/2021/49360.15088")</f>
        <v>http://dx.doi.org/10.7860/JCDR/2021/49360.15088</v>
      </c>
    </row>
    <row r="375" spans="1:12" customFormat="1" ht="15" x14ac:dyDescent="0.25">
      <c r="A375" s="2" t="s">
        <v>6525</v>
      </c>
      <c r="B375" s="2" t="s">
        <v>6590</v>
      </c>
      <c r="C375" s="2" t="s">
        <v>375</v>
      </c>
      <c r="D375" s="2" t="s">
        <v>6526</v>
      </c>
      <c r="E375" s="2" t="s">
        <v>4394</v>
      </c>
      <c r="F375" s="2" t="s">
        <v>4390</v>
      </c>
      <c r="G375" s="2" t="s">
        <v>4843</v>
      </c>
      <c r="H375" s="2" t="s">
        <v>6527</v>
      </c>
      <c r="I375" s="2" t="s">
        <v>6528</v>
      </c>
      <c r="J375" s="2" t="s">
        <v>4390</v>
      </c>
      <c r="K375" s="2">
        <v>2017</v>
      </c>
      <c r="L375" s="2" t="str">
        <f>HYPERLINK("http://dx.doi.org/10.1017/S0950268816001990","http://dx.doi.org/10.1017/S0950268816001990")</f>
        <v>http://dx.doi.org/10.1017/S0950268816001990</v>
      </c>
    </row>
    <row r="376" spans="1:12" customFormat="1" ht="15" x14ac:dyDescent="0.25">
      <c r="A376" s="2" t="s">
        <v>6467</v>
      </c>
      <c r="B376" s="2" t="s">
        <v>6590</v>
      </c>
      <c r="C376" s="2" t="s">
        <v>104</v>
      </c>
      <c r="D376" s="2" t="s">
        <v>6468</v>
      </c>
      <c r="E376" s="2" t="s">
        <v>4394</v>
      </c>
      <c r="F376" s="2" t="s">
        <v>4390</v>
      </c>
      <c r="G376" s="2" t="s">
        <v>5335</v>
      </c>
      <c r="H376" s="2" t="s">
        <v>6469</v>
      </c>
      <c r="I376" s="2" t="s">
        <v>6470</v>
      </c>
      <c r="J376" s="2" t="s">
        <v>4390</v>
      </c>
      <c r="K376" s="2">
        <v>2022</v>
      </c>
      <c r="L376" s="2" t="str">
        <f>HYPERLINK("http://dx.doi.org/10.1016/j.cbi.2022.110138","http://dx.doi.org/10.1016/j.cbi.2022.110138")</f>
        <v>http://dx.doi.org/10.1016/j.cbi.2022.110138</v>
      </c>
    </row>
    <row r="377" spans="1:12" customFormat="1" ht="15" x14ac:dyDescent="0.25">
      <c r="A377" s="2" t="s">
        <v>4577</v>
      </c>
      <c r="B377" s="2" t="s">
        <v>6590</v>
      </c>
      <c r="C377" s="2" t="s">
        <v>383</v>
      </c>
      <c r="D377" s="2" t="s">
        <v>4469</v>
      </c>
      <c r="E377" s="2" t="s">
        <v>4394</v>
      </c>
      <c r="F377" s="2" t="s">
        <v>4390</v>
      </c>
      <c r="G377" s="2" t="s">
        <v>4470</v>
      </c>
      <c r="H377" s="2" t="s">
        <v>4471</v>
      </c>
      <c r="I377" s="2" t="s">
        <v>4472</v>
      </c>
      <c r="J377" s="2" t="s">
        <v>4390</v>
      </c>
      <c r="K377" s="2">
        <v>2017</v>
      </c>
      <c r="L377" s="2" t="str">
        <f>HYPERLINK("http://dx.doi.org/10.7860/JCDR/2017/25865.10068","http://dx.doi.org/10.7860/JCDR/2017/25865.10068")</f>
        <v>http://dx.doi.org/10.7860/JCDR/2017/25865.10068</v>
      </c>
    </row>
    <row r="378" spans="1:12" customFormat="1" ht="15" x14ac:dyDescent="0.25">
      <c r="A378" s="2" t="s">
        <v>5228</v>
      </c>
      <c r="B378" s="2" t="s">
        <v>6590</v>
      </c>
      <c r="C378" s="2" t="s">
        <v>796</v>
      </c>
      <c r="D378" s="2" t="s">
        <v>5229</v>
      </c>
      <c r="E378" s="2" t="s">
        <v>4394</v>
      </c>
      <c r="F378" s="2" t="s">
        <v>4390</v>
      </c>
      <c r="G378" s="2" t="s">
        <v>512</v>
      </c>
      <c r="H378" s="2" t="s">
        <v>5230</v>
      </c>
      <c r="I378" s="2" t="s">
        <v>5231</v>
      </c>
      <c r="J378" s="2" t="s">
        <v>4390</v>
      </c>
      <c r="K378" s="2">
        <v>2022</v>
      </c>
      <c r="L378" s="2" t="str">
        <f>HYPERLINK("http://dx.doi.org/10.1016/j.fbio.2022.101909","http://dx.doi.org/10.1016/j.fbio.2022.101909")</f>
        <v>http://dx.doi.org/10.1016/j.fbio.2022.101909</v>
      </c>
    </row>
    <row r="379" spans="1:12" customFormat="1" ht="15" x14ac:dyDescent="0.25">
      <c r="A379" s="2" t="s">
        <v>5237</v>
      </c>
      <c r="B379" s="2" t="s">
        <v>6590</v>
      </c>
      <c r="C379" s="2" t="s">
        <v>1105</v>
      </c>
      <c r="D379" s="2" t="s">
        <v>4618</v>
      </c>
      <c r="E379" s="2" t="s">
        <v>4394</v>
      </c>
      <c r="F379" s="2" t="s">
        <v>4390</v>
      </c>
      <c r="G379" s="2" t="s">
        <v>4619</v>
      </c>
      <c r="H379" s="2" t="s">
        <v>4620</v>
      </c>
      <c r="I379" s="2" t="s">
        <v>4621</v>
      </c>
      <c r="J379" s="2" t="s">
        <v>4390</v>
      </c>
      <c r="K379" s="2">
        <v>2022</v>
      </c>
      <c r="L379" s="2" t="str">
        <f>HYPERLINK("http://dx.doi.org/10.22207/JPAM.16.2.33","http://dx.doi.org/10.22207/JPAM.16.2.33")</f>
        <v>http://dx.doi.org/10.22207/JPAM.16.2.33</v>
      </c>
    </row>
    <row r="380" spans="1:12" customFormat="1" ht="15" x14ac:dyDescent="0.25">
      <c r="A380" s="2" t="s">
        <v>5338</v>
      </c>
      <c r="B380" s="2" t="s">
        <v>6590</v>
      </c>
      <c r="C380" s="2" t="s">
        <v>5339</v>
      </c>
      <c r="D380" s="2" t="s">
        <v>4469</v>
      </c>
      <c r="E380" s="2" t="s">
        <v>4394</v>
      </c>
      <c r="F380" s="2" t="s">
        <v>4390</v>
      </c>
      <c r="G380" s="2" t="s">
        <v>4470</v>
      </c>
      <c r="H380" s="2" t="s">
        <v>4471</v>
      </c>
      <c r="I380" s="2" t="s">
        <v>4472</v>
      </c>
      <c r="J380" s="2" t="s">
        <v>4390</v>
      </c>
      <c r="K380" s="2">
        <v>2022</v>
      </c>
      <c r="L380" s="2" t="str">
        <f>HYPERLINK("http://dx.doi.org/10.7860/JCDR/2022/56095.16596","http://dx.doi.org/10.7860/JCDR/2022/56095.16596")</f>
        <v>http://dx.doi.org/10.7860/JCDR/2022/56095.16596</v>
      </c>
    </row>
    <row r="381" spans="1:12" customFormat="1" ht="15" x14ac:dyDescent="0.25">
      <c r="A381" s="2" t="s">
        <v>4647</v>
      </c>
      <c r="B381" s="2" t="s">
        <v>6590</v>
      </c>
      <c r="C381" s="2" t="s">
        <v>213</v>
      </c>
      <c r="D381" s="2" t="s">
        <v>214</v>
      </c>
      <c r="E381" s="2" t="s">
        <v>4455</v>
      </c>
      <c r="F381" s="2" t="s">
        <v>4390</v>
      </c>
      <c r="G381" s="2" t="s">
        <v>4648</v>
      </c>
      <c r="H381" s="2" t="s">
        <v>4649</v>
      </c>
      <c r="I381" s="2" t="s">
        <v>4650</v>
      </c>
      <c r="J381" s="2" t="s">
        <v>4390</v>
      </c>
      <c r="K381" s="2">
        <v>2021</v>
      </c>
      <c r="L381" s="2" t="s">
        <v>4390</v>
      </c>
    </row>
    <row r="382" spans="1:12" customFormat="1" ht="15" x14ac:dyDescent="0.25">
      <c r="A382" s="2" t="s">
        <v>4475</v>
      </c>
      <c r="B382" s="2" t="s">
        <v>6590</v>
      </c>
      <c r="C382" s="2" t="s">
        <v>4476</v>
      </c>
      <c r="D382" s="2" t="s">
        <v>4469</v>
      </c>
      <c r="E382" s="2" t="s">
        <v>4394</v>
      </c>
      <c r="F382" s="2" t="s">
        <v>4390</v>
      </c>
      <c r="G382" s="2" t="s">
        <v>4470</v>
      </c>
      <c r="H382" s="2" t="s">
        <v>4471</v>
      </c>
      <c r="I382" s="2" t="s">
        <v>4472</v>
      </c>
      <c r="J382" s="2" t="s">
        <v>4390</v>
      </c>
      <c r="K382" s="2">
        <v>2021</v>
      </c>
      <c r="L382" s="2" t="str">
        <f>HYPERLINK("http://dx.doi.org/10.7860/JCDR/2021/48863.14747","http://dx.doi.org/10.7860/JCDR/2021/48863.14747")</f>
        <v>http://dx.doi.org/10.7860/JCDR/2021/48863.14747</v>
      </c>
    </row>
    <row r="383" spans="1:12" customFormat="1" ht="15" x14ac:dyDescent="0.25">
      <c r="A383" s="2" t="s">
        <v>4436</v>
      </c>
      <c r="B383" s="2" t="s">
        <v>6590</v>
      </c>
      <c r="C383" s="2" t="s">
        <v>485</v>
      </c>
      <c r="D383" s="2" t="s">
        <v>4418</v>
      </c>
      <c r="E383" s="2" t="s">
        <v>413</v>
      </c>
      <c r="F383" s="2" t="s">
        <v>4390</v>
      </c>
      <c r="G383" s="2" t="s">
        <v>488</v>
      </c>
      <c r="H383" s="2" t="s">
        <v>4419</v>
      </c>
      <c r="I383" s="2" t="s">
        <v>487</v>
      </c>
      <c r="J383" s="2" t="s">
        <v>4390</v>
      </c>
      <c r="K383" s="2">
        <v>2021</v>
      </c>
      <c r="L383" s="2" t="str">
        <f>HYPERLINK("http://dx.doi.org/10.1183/13993003.congress-2021.PA450","http://dx.doi.org/10.1183/13993003.congress-2021.PA450")</f>
        <v>http://dx.doi.org/10.1183/13993003.congress-2021.PA450</v>
      </c>
    </row>
    <row r="384" spans="1:12" customFormat="1" ht="15" x14ac:dyDescent="0.25">
      <c r="A384" s="2" t="s">
        <v>4682</v>
      </c>
      <c r="B384" s="2" t="s">
        <v>6590</v>
      </c>
      <c r="C384" s="2" t="s">
        <v>4683</v>
      </c>
      <c r="D384" s="2" t="s">
        <v>4684</v>
      </c>
      <c r="E384" s="2" t="s">
        <v>4394</v>
      </c>
      <c r="F384" s="2" t="s">
        <v>4390</v>
      </c>
      <c r="G384" s="2" t="s">
        <v>4685</v>
      </c>
      <c r="H384" s="2" t="s">
        <v>4686</v>
      </c>
      <c r="I384" s="2" t="s">
        <v>4390</v>
      </c>
      <c r="J384" s="2" t="s">
        <v>4390</v>
      </c>
      <c r="K384" s="2">
        <v>2021</v>
      </c>
      <c r="L384" s="2" t="s">
        <v>4390</v>
      </c>
    </row>
    <row r="385" spans="1:12" customFormat="1" ht="15" x14ac:dyDescent="0.25">
      <c r="A385" s="2" t="s">
        <v>4990</v>
      </c>
      <c r="B385" s="2" t="s">
        <v>6590</v>
      </c>
      <c r="C385" s="2" t="s">
        <v>4991</v>
      </c>
      <c r="D385" s="2" t="s">
        <v>4637</v>
      </c>
      <c r="E385" s="2" t="s">
        <v>4394</v>
      </c>
      <c r="F385" s="2" t="s">
        <v>4390</v>
      </c>
      <c r="G385" s="2" t="s">
        <v>4638</v>
      </c>
      <c r="H385" s="2" t="s">
        <v>4639</v>
      </c>
      <c r="I385" s="2" t="s">
        <v>4640</v>
      </c>
      <c r="J385" s="2" t="s">
        <v>4390</v>
      </c>
      <c r="K385" s="2">
        <v>2019</v>
      </c>
      <c r="L385" s="2" t="str">
        <f>HYPERLINK("http://dx.doi.org/10.14260/jemds/2019/273","http://dx.doi.org/10.14260/jemds/2019/273")</f>
        <v>http://dx.doi.org/10.14260/jemds/2019/273</v>
      </c>
    </row>
    <row r="386" spans="1:12" customFormat="1" ht="15" x14ac:dyDescent="0.25">
      <c r="A386" s="2" t="s">
        <v>5495</v>
      </c>
      <c r="B386" s="2" t="s">
        <v>6590</v>
      </c>
      <c r="C386" s="2" t="s">
        <v>27</v>
      </c>
      <c r="D386" s="2" t="s">
        <v>5496</v>
      </c>
      <c r="E386" s="2" t="s">
        <v>4394</v>
      </c>
      <c r="F386" s="2" t="s">
        <v>4390</v>
      </c>
      <c r="G386" s="2" t="s">
        <v>5497</v>
      </c>
      <c r="H386" s="2" t="s">
        <v>5498</v>
      </c>
      <c r="I386" s="2" t="s">
        <v>5499</v>
      </c>
      <c r="J386" s="2" t="s">
        <v>4390</v>
      </c>
      <c r="K386" s="2">
        <v>2022</v>
      </c>
      <c r="L386" s="2" t="str">
        <f>HYPERLINK("http://dx.doi.org/10.5005/jp-journals-10071-24124","http://dx.doi.org/10.5005/jp-journals-10071-24124")</f>
        <v>http://dx.doi.org/10.5005/jp-journals-10071-24124</v>
      </c>
    </row>
    <row r="387" spans="1:12" customFormat="1" ht="15" x14ac:dyDescent="0.25">
      <c r="A387" s="2" t="s">
        <v>4927</v>
      </c>
      <c r="B387" s="2" t="s">
        <v>6590</v>
      </c>
      <c r="C387" s="2" t="s">
        <v>315</v>
      </c>
      <c r="D387" s="2" t="s">
        <v>4507</v>
      </c>
      <c r="E387" s="2" t="s">
        <v>4394</v>
      </c>
      <c r="F387" s="2" t="s">
        <v>4390</v>
      </c>
      <c r="G387" s="2" t="s">
        <v>4508</v>
      </c>
      <c r="H387" s="2" t="s">
        <v>4509</v>
      </c>
      <c r="I387" s="2" t="s">
        <v>4510</v>
      </c>
      <c r="J387" s="2" t="s">
        <v>4390</v>
      </c>
      <c r="K387" s="2">
        <v>2019</v>
      </c>
      <c r="L387" s="2" t="str">
        <f>HYPERLINK("http://dx.doi.org/10.1007/s12070-017-1241-z","http://dx.doi.org/10.1007/s12070-017-1241-z")</f>
        <v>http://dx.doi.org/10.1007/s12070-017-1241-z</v>
      </c>
    </row>
    <row r="388" spans="1:12" customFormat="1" ht="15" x14ac:dyDescent="0.25">
      <c r="A388" s="2" t="s">
        <v>5716</v>
      </c>
      <c r="B388" s="2" t="s">
        <v>6590</v>
      </c>
      <c r="C388" s="2" t="s">
        <v>352</v>
      </c>
      <c r="D388" s="2" t="s">
        <v>4552</v>
      </c>
      <c r="E388" s="2" t="s">
        <v>4433</v>
      </c>
      <c r="F388" s="2" t="s">
        <v>4390</v>
      </c>
      <c r="G388" s="2" t="s">
        <v>512</v>
      </c>
      <c r="H388" s="2" t="s">
        <v>4553</v>
      </c>
      <c r="I388" s="2" t="s">
        <v>4554</v>
      </c>
      <c r="J388" s="2" t="s">
        <v>4390</v>
      </c>
      <c r="K388" s="2">
        <v>2018</v>
      </c>
      <c r="L388" s="2" t="str">
        <f>HYPERLINK("http://dx.doi.org/10.4103/ijmm.IJMM_19_5","http://dx.doi.org/10.4103/ijmm.IJMM_19_5")</f>
        <v>http://dx.doi.org/10.4103/ijmm.IJMM_19_5</v>
      </c>
    </row>
    <row r="389" spans="1:12" customFormat="1" ht="15" x14ac:dyDescent="0.25">
      <c r="A389" s="2" t="s">
        <v>6589</v>
      </c>
      <c r="B389" s="2" t="s">
        <v>6590</v>
      </c>
      <c r="C389" s="2" t="s">
        <v>281</v>
      </c>
      <c r="D389" s="2" t="s">
        <v>282</v>
      </c>
      <c r="E389" s="2" t="s">
        <v>4394</v>
      </c>
      <c r="F389" s="2" t="s">
        <v>4390</v>
      </c>
      <c r="G389" s="2" t="s">
        <v>4492</v>
      </c>
      <c r="H389" s="2" t="s">
        <v>6560</v>
      </c>
      <c r="I389" s="2" t="s">
        <v>6561</v>
      </c>
      <c r="J389" s="2" t="s">
        <v>4390</v>
      </c>
      <c r="K389" s="2">
        <v>2020</v>
      </c>
      <c r="L389" s="2" t="str">
        <f>HYPERLINK("http://dx.doi.org/10.1111/irv.12771","http://dx.doi.org/10.1111/irv.12771")</f>
        <v>http://dx.doi.org/10.1111/irv.12771</v>
      </c>
    </row>
    <row r="390" spans="1:12" customFormat="1" ht="15" x14ac:dyDescent="0.25">
      <c r="A390" s="2" t="s">
        <v>5342</v>
      </c>
      <c r="B390" s="2" t="s">
        <v>6590</v>
      </c>
      <c r="C390" s="2" t="s">
        <v>5343</v>
      </c>
      <c r="D390" s="2" t="s">
        <v>4469</v>
      </c>
      <c r="E390" s="2" t="s">
        <v>4433</v>
      </c>
      <c r="F390" s="2" t="s">
        <v>4390</v>
      </c>
      <c r="G390" s="2" t="s">
        <v>4470</v>
      </c>
      <c r="H390" s="2" t="s">
        <v>4471</v>
      </c>
      <c r="I390" s="2" t="s">
        <v>4472</v>
      </c>
      <c r="J390" s="2" t="s">
        <v>4390</v>
      </c>
      <c r="K390" s="2">
        <v>2019</v>
      </c>
      <c r="L390" s="2" t="str">
        <f>HYPERLINK("http://dx.doi.org/10.7860/JCDR/2019/42445.13169","http://dx.doi.org/10.7860/JCDR/2019/42445.13169")</f>
        <v>http://dx.doi.org/10.7860/JCDR/2019/42445.13169</v>
      </c>
    </row>
    <row r="391" spans="1:12" customFormat="1" ht="15" x14ac:dyDescent="0.25">
      <c r="A391" s="2" t="s">
        <v>4710</v>
      </c>
      <c r="B391" s="2" t="s">
        <v>6590</v>
      </c>
      <c r="C391" s="2" t="s">
        <v>4711</v>
      </c>
      <c r="D391" s="2" t="s">
        <v>4469</v>
      </c>
      <c r="E391" s="2" t="s">
        <v>4394</v>
      </c>
      <c r="F391" s="2" t="s">
        <v>4390</v>
      </c>
      <c r="G391" s="2" t="s">
        <v>4470</v>
      </c>
      <c r="H391" s="2" t="s">
        <v>4471</v>
      </c>
      <c r="I391" s="2" t="s">
        <v>4472</v>
      </c>
      <c r="J391" s="2" t="s">
        <v>4390</v>
      </c>
      <c r="K391" s="2">
        <v>2020</v>
      </c>
      <c r="L391" s="2" t="str">
        <f>HYPERLINK("http://dx.doi.org/10.7860/JCDR/2020/45490.14188","http://dx.doi.org/10.7860/JCDR/2020/45490.14188")</f>
        <v>http://dx.doi.org/10.7860/JCDR/2020/45490.14188</v>
      </c>
    </row>
    <row r="392" spans="1:12" customFormat="1" ht="15" x14ac:dyDescent="0.25">
      <c r="A392" s="2" t="s">
        <v>6268</v>
      </c>
      <c r="B392" s="2" t="s">
        <v>6590</v>
      </c>
      <c r="C392" s="2" t="s">
        <v>86</v>
      </c>
      <c r="D392" s="2" t="s">
        <v>6269</v>
      </c>
      <c r="E392" s="2" t="s">
        <v>4433</v>
      </c>
      <c r="F392" s="2" t="s">
        <v>4390</v>
      </c>
      <c r="G392" s="2" t="s">
        <v>6270</v>
      </c>
      <c r="H392" s="2" t="s">
        <v>6271</v>
      </c>
      <c r="I392" s="2" t="s">
        <v>6272</v>
      </c>
      <c r="J392" s="2" t="s">
        <v>4390</v>
      </c>
      <c r="K392" s="2">
        <v>2022</v>
      </c>
      <c r="L392" s="2" t="str">
        <f>HYPERLINK("http://dx.doi.org/10.1007/s12032-022-01855-0","http://dx.doi.org/10.1007/s12032-022-01855-0")</f>
        <v>http://dx.doi.org/10.1007/s12032-022-01855-0</v>
      </c>
    </row>
    <row r="393" spans="1:12" customFormat="1" ht="15" x14ac:dyDescent="0.25">
      <c r="A393" s="2" t="s">
        <v>4833</v>
      </c>
      <c r="B393" s="2" t="s">
        <v>6590</v>
      </c>
      <c r="C393" s="2" t="s">
        <v>241</v>
      </c>
      <c r="D393" s="2" t="s">
        <v>4834</v>
      </c>
      <c r="E393" s="2" t="s">
        <v>4455</v>
      </c>
      <c r="F393" s="2" t="s">
        <v>4390</v>
      </c>
      <c r="G393" s="2" t="s">
        <v>4508</v>
      </c>
      <c r="H393" s="2" t="s">
        <v>4835</v>
      </c>
      <c r="I393" s="2" t="s">
        <v>4836</v>
      </c>
      <c r="J393" s="2" t="s">
        <v>4390</v>
      </c>
      <c r="K393" s="2">
        <v>2020</v>
      </c>
      <c r="L393" s="2" t="str">
        <f>HYPERLINK("http://dx.doi.org/10.1007/s12291-020-00908-3","http://dx.doi.org/10.1007/s12291-020-00908-3")</f>
        <v>http://dx.doi.org/10.1007/s12291-020-00908-3</v>
      </c>
    </row>
    <row r="394" spans="1:12" customFormat="1" ht="15" x14ac:dyDescent="0.25">
      <c r="A394" s="2" t="s">
        <v>4857</v>
      </c>
      <c r="B394" s="2" t="s">
        <v>6590</v>
      </c>
      <c r="C394" s="2" t="s">
        <v>4858</v>
      </c>
      <c r="D394" s="2" t="s">
        <v>4859</v>
      </c>
      <c r="E394" s="2" t="s">
        <v>4394</v>
      </c>
      <c r="F394" s="2" t="s">
        <v>4390</v>
      </c>
      <c r="G394" s="2" t="s">
        <v>4860</v>
      </c>
      <c r="H394" s="2" t="s">
        <v>4861</v>
      </c>
      <c r="I394" s="2" t="s">
        <v>4862</v>
      </c>
      <c r="J394" s="2" t="s">
        <v>4390</v>
      </c>
      <c r="K394" s="2">
        <v>2022</v>
      </c>
      <c r="L394" s="2" t="s">
        <v>4390</v>
      </c>
    </row>
    <row r="395" spans="1:12" customFormat="1" ht="15" x14ac:dyDescent="0.25">
      <c r="A395" s="2" t="s">
        <v>5208</v>
      </c>
      <c r="B395" s="2" t="s">
        <v>6590</v>
      </c>
      <c r="C395" s="2" t="s">
        <v>110</v>
      </c>
      <c r="D395" s="2" t="s">
        <v>5209</v>
      </c>
      <c r="E395" s="2" t="s">
        <v>4394</v>
      </c>
      <c r="F395" s="2" t="s">
        <v>4390</v>
      </c>
      <c r="G395" s="2" t="s">
        <v>512</v>
      </c>
      <c r="H395" s="2" t="s">
        <v>5210</v>
      </c>
      <c r="I395" s="2" t="s">
        <v>4390</v>
      </c>
      <c r="J395" s="2" t="s">
        <v>4390</v>
      </c>
      <c r="K395" s="2">
        <v>2022</v>
      </c>
      <c r="L395" s="2" t="str">
        <f>HYPERLINK("http://dx.doi.org/10.1016/j.jor.2022.08.026","http://dx.doi.org/10.1016/j.jor.2022.08.026")</f>
        <v>http://dx.doi.org/10.1016/j.jor.2022.08.026</v>
      </c>
    </row>
    <row r="396" spans="1:12" customFormat="1" ht="15" x14ac:dyDescent="0.25">
      <c r="A396" s="2" t="s">
        <v>4417</v>
      </c>
      <c r="B396" s="2" t="s">
        <v>6590</v>
      </c>
      <c r="C396" s="2" t="s">
        <v>535</v>
      </c>
      <c r="D396" s="2" t="s">
        <v>4418</v>
      </c>
      <c r="E396" s="2" t="s">
        <v>413</v>
      </c>
      <c r="F396" s="2" t="s">
        <v>486</v>
      </c>
      <c r="G396" s="2" t="s">
        <v>488</v>
      </c>
      <c r="H396" s="2" t="s">
        <v>4419</v>
      </c>
      <c r="I396" s="2" t="s">
        <v>487</v>
      </c>
      <c r="J396" s="2" t="s">
        <v>4390</v>
      </c>
      <c r="K396" s="2">
        <v>2019</v>
      </c>
      <c r="L396" s="2" t="str">
        <f>HYPERLINK("http://dx.doi.org/10.1183/13993003.congress-2019.PA667","http://dx.doi.org/10.1183/13993003.congress-2019.PA667")</f>
        <v>http://dx.doi.org/10.1183/13993003.congress-2019.PA667</v>
      </c>
    </row>
    <row r="397" spans="1:12" customFormat="1" ht="15" x14ac:dyDescent="0.25">
      <c r="A397" s="2" t="s">
        <v>5462</v>
      </c>
      <c r="B397" s="2" t="s">
        <v>6590</v>
      </c>
      <c r="C397" s="2" t="s">
        <v>14</v>
      </c>
      <c r="D397" s="2" t="s">
        <v>278</v>
      </c>
      <c r="E397" s="2" t="s">
        <v>4394</v>
      </c>
      <c r="F397" s="2" t="s">
        <v>4390</v>
      </c>
      <c r="G397" s="2" t="s">
        <v>418</v>
      </c>
      <c r="H397" s="2" t="s">
        <v>1</v>
      </c>
      <c r="I397" s="2" t="s">
        <v>5463</v>
      </c>
      <c r="J397" s="2" t="s">
        <v>4390</v>
      </c>
      <c r="K397" s="2">
        <v>2019</v>
      </c>
      <c r="L397" s="2" t="str">
        <f>HYPERLINK("http://dx.doi.org/10.4103/jfmpc.jfmpc_365_19","http://dx.doi.org/10.4103/jfmpc.jfmpc_365_19")</f>
        <v>http://dx.doi.org/10.4103/jfmpc.jfmpc_365_19</v>
      </c>
    </row>
    <row r="398" spans="1:12" customFormat="1" ht="15" x14ac:dyDescent="0.25">
      <c r="A398" s="2" t="s">
        <v>5479</v>
      </c>
      <c r="B398" s="2" t="s">
        <v>6590</v>
      </c>
      <c r="C398" s="2" t="s">
        <v>5480</v>
      </c>
      <c r="D398" s="2" t="s">
        <v>5481</v>
      </c>
      <c r="E398" s="2" t="s">
        <v>413</v>
      </c>
      <c r="F398" s="2" t="s">
        <v>5482</v>
      </c>
      <c r="G398" s="2" t="s">
        <v>5364</v>
      </c>
      <c r="H398" s="2" t="s">
        <v>438</v>
      </c>
      <c r="I398" s="2" t="s">
        <v>5483</v>
      </c>
      <c r="J398" s="2" t="s">
        <v>4390</v>
      </c>
      <c r="K398" s="2">
        <v>2022</v>
      </c>
      <c r="L398" s="2" t="str">
        <f>HYPERLINK("http://dx.doi.org/10.1016/j.nmd.2022.07.154","http://dx.doi.org/10.1016/j.nmd.2022.07.154")</f>
        <v>http://dx.doi.org/10.1016/j.nmd.2022.07.154</v>
      </c>
    </row>
    <row r="399" spans="1:12" customFormat="1" ht="15" x14ac:dyDescent="0.25">
      <c r="A399" s="2" t="s">
        <v>6156</v>
      </c>
      <c r="B399" s="2" t="s">
        <v>6590</v>
      </c>
      <c r="C399" s="2" t="s">
        <v>6157</v>
      </c>
      <c r="D399" s="2" t="s">
        <v>6158</v>
      </c>
      <c r="E399" s="2" t="s">
        <v>4394</v>
      </c>
      <c r="F399" s="2" t="s">
        <v>4390</v>
      </c>
      <c r="G399" s="2" t="s">
        <v>6159</v>
      </c>
      <c r="H399" s="2" t="s">
        <v>6160</v>
      </c>
      <c r="I399" s="2" t="s">
        <v>4390</v>
      </c>
      <c r="J399" s="2" t="s">
        <v>4390</v>
      </c>
      <c r="K399" s="2">
        <v>2021</v>
      </c>
      <c r="L399" s="2" t="str">
        <f>HYPERLINK("http://dx.doi.org/10.26402/jpp.2021.1.11","http://dx.doi.org/10.26402/jpp.2021.1.11")</f>
        <v>http://dx.doi.org/10.26402/jpp.2021.1.11</v>
      </c>
    </row>
    <row r="400" spans="1:12" customFormat="1" ht="15" x14ac:dyDescent="0.25">
      <c r="A400" s="2" t="s">
        <v>5856</v>
      </c>
      <c r="B400" s="2" t="s">
        <v>6590</v>
      </c>
      <c r="C400" s="2" t="s">
        <v>5857</v>
      </c>
      <c r="D400" s="2" t="s">
        <v>4637</v>
      </c>
      <c r="E400" s="2" t="s">
        <v>4394</v>
      </c>
      <c r="F400" s="2" t="s">
        <v>4390</v>
      </c>
      <c r="G400" s="2" t="s">
        <v>4638</v>
      </c>
      <c r="H400" s="2" t="s">
        <v>4639</v>
      </c>
      <c r="I400" s="2" t="s">
        <v>4640</v>
      </c>
      <c r="J400" s="2" t="s">
        <v>4390</v>
      </c>
      <c r="K400" s="2">
        <v>2020</v>
      </c>
      <c r="L400" s="2" t="str">
        <f>HYPERLINK("http://dx.doi.org/10.14260/jemds/2020/3","http://dx.doi.org/10.14260/jemds/2020/3")</f>
        <v>http://dx.doi.org/10.14260/jemds/2020/3</v>
      </c>
    </row>
    <row r="401" spans="1:12" customFormat="1" ht="15" x14ac:dyDescent="0.25">
      <c r="A401" s="2" t="s">
        <v>5384</v>
      </c>
      <c r="B401" s="2" t="s">
        <v>6590</v>
      </c>
      <c r="C401" s="2" t="s">
        <v>5385</v>
      </c>
      <c r="D401" s="2" t="s">
        <v>4972</v>
      </c>
      <c r="E401" s="2" t="s">
        <v>4455</v>
      </c>
      <c r="F401" s="2" t="s">
        <v>4390</v>
      </c>
      <c r="G401" s="2" t="s">
        <v>418</v>
      </c>
      <c r="H401" s="2" t="s">
        <v>4973</v>
      </c>
      <c r="I401" s="2" t="s">
        <v>4974</v>
      </c>
      <c r="J401" s="2" t="s">
        <v>4390</v>
      </c>
      <c r="K401" s="2">
        <v>2022</v>
      </c>
      <c r="L401" s="2" t="str">
        <f>HYPERLINK("http://dx.doi.org/10.4103/ijpd.ijpd_87_21","http://dx.doi.org/10.4103/ijpd.ijpd_87_21")</f>
        <v>http://dx.doi.org/10.4103/ijpd.ijpd_87_21</v>
      </c>
    </row>
    <row r="402" spans="1:12" customFormat="1" ht="15" x14ac:dyDescent="0.25">
      <c r="A402" s="2" t="s">
        <v>5340</v>
      </c>
      <c r="B402" s="2" t="s">
        <v>6590</v>
      </c>
      <c r="C402" s="2" t="s">
        <v>5341</v>
      </c>
      <c r="D402" s="2" t="s">
        <v>4637</v>
      </c>
      <c r="E402" s="2" t="s">
        <v>4394</v>
      </c>
      <c r="F402" s="2" t="s">
        <v>4390</v>
      </c>
      <c r="G402" s="2" t="s">
        <v>4638</v>
      </c>
      <c r="H402" s="2" t="s">
        <v>4639</v>
      </c>
      <c r="I402" s="2" t="s">
        <v>4640</v>
      </c>
      <c r="J402" s="2" t="s">
        <v>4390</v>
      </c>
      <c r="K402" s="2">
        <v>2019</v>
      </c>
      <c r="L402" s="2" t="str">
        <f>HYPERLINK("http://dx.doi.org/10.14260/jemds/2019/292","http://dx.doi.org/10.14260/jemds/2019/292")</f>
        <v>http://dx.doi.org/10.14260/jemds/2019/292</v>
      </c>
    </row>
    <row r="403" spans="1:12" customFormat="1" ht="15" x14ac:dyDescent="0.25">
      <c r="A403" s="2" t="s">
        <v>4952</v>
      </c>
      <c r="B403" s="2" t="s">
        <v>6590</v>
      </c>
      <c r="C403" s="2" t="s">
        <v>4953</v>
      </c>
      <c r="D403" s="2" t="s">
        <v>4469</v>
      </c>
      <c r="E403" s="2" t="s">
        <v>4394</v>
      </c>
      <c r="F403" s="2" t="s">
        <v>4390</v>
      </c>
      <c r="G403" s="2" t="s">
        <v>4470</v>
      </c>
      <c r="H403" s="2" t="s">
        <v>4471</v>
      </c>
      <c r="I403" s="2" t="s">
        <v>4472</v>
      </c>
      <c r="J403" s="2" t="s">
        <v>4390</v>
      </c>
      <c r="K403" s="2">
        <v>2018</v>
      </c>
      <c r="L403" s="2" t="str">
        <f>HYPERLINK("http://dx.doi.org/10.7860/JCDR/2018/30825.11296","http://dx.doi.org/10.7860/JCDR/2018/30825.11296")</f>
        <v>http://dx.doi.org/10.7860/JCDR/2018/30825.11296</v>
      </c>
    </row>
    <row r="404" spans="1:12" customFormat="1" ht="15" x14ac:dyDescent="0.25">
      <c r="A404" s="2" t="s">
        <v>5352</v>
      </c>
      <c r="B404" s="2" t="s">
        <v>6590</v>
      </c>
      <c r="C404" s="2" t="s">
        <v>5353</v>
      </c>
      <c r="D404" s="2" t="s">
        <v>4618</v>
      </c>
      <c r="E404" s="2" t="s">
        <v>4394</v>
      </c>
      <c r="F404" s="2" t="s">
        <v>4390</v>
      </c>
      <c r="G404" s="2" t="s">
        <v>4619</v>
      </c>
      <c r="H404" s="2" t="s">
        <v>4620</v>
      </c>
      <c r="I404" s="2" t="s">
        <v>4621</v>
      </c>
      <c r="J404" s="2" t="s">
        <v>4390</v>
      </c>
      <c r="K404" s="2">
        <v>2021</v>
      </c>
      <c r="L404" s="2" t="str">
        <f>HYPERLINK("http://dx.doi.org/10.22207/JPAM.15.4.14","http://dx.doi.org/10.22207/JPAM.15.4.14")</f>
        <v>http://dx.doi.org/10.22207/JPAM.15.4.14</v>
      </c>
    </row>
    <row r="405" spans="1:12" customFormat="1" ht="15" x14ac:dyDescent="0.25">
      <c r="A405" s="2" t="s">
        <v>5769</v>
      </c>
      <c r="B405" s="2" t="s">
        <v>6590</v>
      </c>
      <c r="C405" s="2" t="s">
        <v>239</v>
      </c>
      <c r="D405" s="2" t="s">
        <v>4569</v>
      </c>
      <c r="E405" s="2" t="s">
        <v>4455</v>
      </c>
      <c r="F405" s="2" t="s">
        <v>4390</v>
      </c>
      <c r="G405" s="2" t="s">
        <v>418</v>
      </c>
      <c r="H405" s="2" t="s">
        <v>4570</v>
      </c>
      <c r="I405" s="2" t="s">
        <v>4571</v>
      </c>
      <c r="J405" s="2" t="s">
        <v>4390</v>
      </c>
      <c r="K405" s="2">
        <v>2020</v>
      </c>
      <c r="L405" s="2" t="str">
        <f>HYPERLINK("http://dx.doi.org/10.4103/aian.AIAN_184_19","http://dx.doi.org/10.4103/aian.AIAN_184_19")</f>
        <v>http://dx.doi.org/10.4103/aian.AIAN_184_19</v>
      </c>
    </row>
    <row r="406" spans="1:12" customFormat="1" ht="15" x14ac:dyDescent="0.25">
      <c r="A406" s="2" t="s">
        <v>5988</v>
      </c>
      <c r="B406" s="2" t="s">
        <v>6590</v>
      </c>
      <c r="C406" s="2" t="s">
        <v>347</v>
      </c>
      <c r="D406" s="2" t="s">
        <v>5989</v>
      </c>
      <c r="E406" s="2" t="s">
        <v>4394</v>
      </c>
      <c r="F406" s="2" t="s">
        <v>4390</v>
      </c>
      <c r="G406" s="2" t="s">
        <v>4698</v>
      </c>
      <c r="H406" s="2" t="s">
        <v>5990</v>
      </c>
      <c r="I406" s="2" t="s">
        <v>5991</v>
      </c>
      <c r="J406" s="2" t="s">
        <v>4390</v>
      </c>
      <c r="K406" s="2">
        <v>2018</v>
      </c>
      <c r="L406" s="2" t="str">
        <f>HYPERLINK("http://dx.doi.org/10.1177/0025802418786120","http://dx.doi.org/10.1177/0025802418786120")</f>
        <v>http://dx.doi.org/10.1177/0025802418786120</v>
      </c>
    </row>
    <row r="407" spans="1:12" customFormat="1" ht="15" x14ac:dyDescent="0.25">
      <c r="A407" s="2" t="s">
        <v>5887</v>
      </c>
      <c r="B407" s="2" t="s">
        <v>6590</v>
      </c>
      <c r="C407" s="2" t="s">
        <v>537</v>
      </c>
      <c r="D407" s="2" t="s">
        <v>4418</v>
      </c>
      <c r="E407" s="2" t="s">
        <v>413</v>
      </c>
      <c r="F407" s="2" t="s">
        <v>486</v>
      </c>
      <c r="G407" s="2" t="s">
        <v>488</v>
      </c>
      <c r="H407" s="2" t="s">
        <v>4419</v>
      </c>
      <c r="I407" s="2" t="s">
        <v>487</v>
      </c>
      <c r="J407" s="2" t="s">
        <v>4390</v>
      </c>
      <c r="K407" s="2">
        <v>2019</v>
      </c>
      <c r="L407" s="2" t="str">
        <f>HYPERLINK("http://dx.doi.org/10.1183/13993003.congress-2019.PA2593","http://dx.doi.org/10.1183/13993003.congress-2019.PA2593")</f>
        <v>http://dx.doi.org/10.1183/13993003.congress-2019.PA2593</v>
      </c>
    </row>
    <row r="408" spans="1:12" customFormat="1" ht="15" x14ac:dyDescent="0.25">
      <c r="A408" s="2" t="s">
        <v>5275</v>
      </c>
      <c r="B408" s="2" t="s">
        <v>6590</v>
      </c>
      <c r="C408" s="2" t="s">
        <v>5276</v>
      </c>
      <c r="D408" s="2" t="s">
        <v>4469</v>
      </c>
      <c r="E408" s="2" t="s">
        <v>4394</v>
      </c>
      <c r="F408" s="2" t="s">
        <v>4390</v>
      </c>
      <c r="G408" s="2" t="s">
        <v>4470</v>
      </c>
      <c r="H408" s="2" t="s">
        <v>4471</v>
      </c>
      <c r="I408" s="2" t="s">
        <v>4472</v>
      </c>
      <c r="J408" s="2" t="s">
        <v>4390</v>
      </c>
      <c r="K408" s="2">
        <v>2021</v>
      </c>
      <c r="L408" s="2" t="str">
        <f>HYPERLINK("http://dx.doi.org/10.7860/JCDR/2021/51867.15588","http://dx.doi.org/10.7860/JCDR/2021/51867.15588")</f>
        <v>http://dx.doi.org/10.7860/JCDR/2021/51867.15588</v>
      </c>
    </row>
    <row r="409" spans="1:12" customFormat="1" ht="15" x14ac:dyDescent="0.25">
      <c r="A409" s="2" t="s">
        <v>5182</v>
      </c>
      <c r="B409" s="2" t="s">
        <v>6590</v>
      </c>
      <c r="C409" s="2" t="s">
        <v>5183</v>
      </c>
      <c r="D409" s="2" t="s">
        <v>4972</v>
      </c>
      <c r="E409" s="2" t="s">
        <v>4455</v>
      </c>
      <c r="F409" s="2" t="s">
        <v>4390</v>
      </c>
      <c r="G409" s="2" t="s">
        <v>418</v>
      </c>
      <c r="H409" s="2" t="s">
        <v>4973</v>
      </c>
      <c r="I409" s="2" t="s">
        <v>4974</v>
      </c>
      <c r="J409" s="2" t="s">
        <v>4390</v>
      </c>
      <c r="K409" s="2">
        <v>2021</v>
      </c>
      <c r="L409" s="2" t="str">
        <f>HYPERLINK("http://dx.doi.org/10.4103/ijpd.IJPD_95_20","http://dx.doi.org/10.4103/ijpd.IJPD_95_20")</f>
        <v>http://dx.doi.org/10.4103/ijpd.IJPD_95_20</v>
      </c>
    </row>
    <row r="410" spans="1:12" customFormat="1" ht="15" x14ac:dyDescent="0.25">
      <c r="A410" s="2" t="s">
        <v>5149</v>
      </c>
      <c r="B410" s="2" t="s">
        <v>6590</v>
      </c>
      <c r="C410" s="2" t="s">
        <v>695</v>
      </c>
      <c r="D410" s="2" t="s">
        <v>5150</v>
      </c>
      <c r="E410" s="2" t="s">
        <v>4394</v>
      </c>
      <c r="F410" s="2" t="s">
        <v>4390</v>
      </c>
      <c r="G410" s="2" t="s">
        <v>418</v>
      </c>
      <c r="H410" s="2" t="s">
        <v>5151</v>
      </c>
      <c r="I410" s="2" t="s">
        <v>5152</v>
      </c>
      <c r="J410" s="2" t="s">
        <v>4390</v>
      </c>
      <c r="K410" s="2">
        <v>2022</v>
      </c>
      <c r="L410" s="2" t="str">
        <f>HYPERLINK("http://dx.doi.org/10.4103/fjs.fjs_91_22","http://dx.doi.org/10.4103/fjs.fjs_91_22")</f>
        <v>http://dx.doi.org/10.4103/fjs.fjs_91_22</v>
      </c>
    </row>
    <row r="411" spans="1:12" customFormat="1" ht="15" x14ac:dyDescent="0.25">
      <c r="A411" s="2" t="s">
        <v>6112</v>
      </c>
      <c r="B411" s="2" t="s">
        <v>6590</v>
      </c>
      <c r="C411" s="2" t="s">
        <v>287</v>
      </c>
      <c r="D411" s="2" t="s">
        <v>5720</v>
      </c>
      <c r="E411" s="2" t="s">
        <v>4653</v>
      </c>
      <c r="F411" s="2" t="s">
        <v>4390</v>
      </c>
      <c r="G411" s="2" t="s">
        <v>4508</v>
      </c>
      <c r="H411" s="2" t="s">
        <v>5721</v>
      </c>
      <c r="I411" s="2" t="s">
        <v>5722</v>
      </c>
      <c r="J411" s="2" t="s">
        <v>4390</v>
      </c>
      <c r="K411" s="2">
        <v>2019</v>
      </c>
      <c r="L411" s="2" t="str">
        <f>HYPERLINK("http://dx.doi.org/10.1007/s12098-019-02910-x","http://dx.doi.org/10.1007/s12098-019-02910-x")</f>
        <v>http://dx.doi.org/10.1007/s12098-019-02910-x</v>
      </c>
    </row>
    <row r="412" spans="1:12" customFormat="1" ht="15" x14ac:dyDescent="0.25">
      <c r="A412" s="2" t="s">
        <v>4827</v>
      </c>
      <c r="B412" s="2" t="s">
        <v>6590</v>
      </c>
      <c r="C412" s="2" t="s">
        <v>70</v>
      </c>
      <c r="D412" s="2" t="s">
        <v>112</v>
      </c>
      <c r="E412" s="2" t="s">
        <v>4828</v>
      </c>
      <c r="F412" s="2" t="s">
        <v>4390</v>
      </c>
      <c r="G412" s="2" t="s">
        <v>4800</v>
      </c>
      <c r="H412" s="2" t="s">
        <v>4801</v>
      </c>
      <c r="I412" s="2" t="s">
        <v>4802</v>
      </c>
      <c r="J412" s="2" t="s">
        <v>4390</v>
      </c>
      <c r="K412" s="2" t="s">
        <v>4390</v>
      </c>
      <c r="L412" s="2" t="str">
        <f>HYPERLINK("http://dx.doi.org/10.1515/hmbci-2022-0079","http://dx.doi.org/10.1515/hmbci-2022-0079")</f>
        <v>http://dx.doi.org/10.1515/hmbci-2022-0079</v>
      </c>
    </row>
    <row r="413" spans="1:12" customFormat="1" ht="15" x14ac:dyDescent="0.25">
      <c r="A413" s="2" t="s">
        <v>5008</v>
      </c>
      <c r="B413" s="2" t="s">
        <v>6590</v>
      </c>
      <c r="C413" s="2" t="s">
        <v>5009</v>
      </c>
      <c r="D413" s="2" t="s">
        <v>4637</v>
      </c>
      <c r="E413" s="2" t="s">
        <v>4394</v>
      </c>
      <c r="F413" s="2" t="s">
        <v>4390</v>
      </c>
      <c r="G413" s="2" t="s">
        <v>4638</v>
      </c>
      <c r="H413" s="2" t="s">
        <v>4639</v>
      </c>
      <c r="I413" s="2" t="s">
        <v>4640</v>
      </c>
      <c r="J413" s="2" t="s">
        <v>4390</v>
      </c>
      <c r="K413" s="2">
        <v>2018</v>
      </c>
      <c r="L413" s="2" t="str">
        <f>HYPERLINK("http://dx.doi.org/10.14260/jemds/2018/221","http://dx.doi.org/10.14260/jemds/2018/221")</f>
        <v>http://dx.doi.org/10.14260/jemds/2018/221</v>
      </c>
    </row>
    <row r="414" spans="1:12" customFormat="1" ht="15" x14ac:dyDescent="0.25">
      <c r="A414" s="2" t="s">
        <v>4635</v>
      </c>
      <c r="B414" s="2" t="s">
        <v>6590</v>
      </c>
      <c r="C414" s="2" t="s">
        <v>4636</v>
      </c>
      <c r="D414" s="2" t="s">
        <v>4637</v>
      </c>
      <c r="E414" s="2" t="s">
        <v>4394</v>
      </c>
      <c r="F414" s="2" t="s">
        <v>4390</v>
      </c>
      <c r="G414" s="2" t="s">
        <v>4638</v>
      </c>
      <c r="H414" s="2" t="s">
        <v>4639</v>
      </c>
      <c r="I414" s="2" t="s">
        <v>4640</v>
      </c>
      <c r="J414" s="2" t="s">
        <v>4390</v>
      </c>
      <c r="K414" s="2">
        <v>2017</v>
      </c>
      <c r="L414" s="2" t="str">
        <f>HYPERLINK("http://dx.doi.org/10.14260/jemds/2017/54","http://dx.doi.org/10.14260/jemds/2017/54")</f>
        <v>http://dx.doi.org/10.14260/jemds/2017/54</v>
      </c>
    </row>
    <row r="415" spans="1:12" customFormat="1" ht="15" x14ac:dyDescent="0.25">
      <c r="A415" s="2" t="s">
        <v>5584</v>
      </c>
      <c r="B415" s="2" t="s">
        <v>6590</v>
      </c>
      <c r="C415" s="2" t="s">
        <v>437</v>
      </c>
      <c r="D415" s="2" t="s">
        <v>5481</v>
      </c>
      <c r="E415" s="2" t="s">
        <v>413</v>
      </c>
      <c r="F415" s="2" t="s">
        <v>5482</v>
      </c>
      <c r="G415" s="2" t="s">
        <v>5364</v>
      </c>
      <c r="H415" s="2" t="s">
        <v>438</v>
      </c>
      <c r="I415" s="2" t="s">
        <v>5483</v>
      </c>
      <c r="J415" s="2" t="s">
        <v>4390</v>
      </c>
      <c r="K415" s="2">
        <v>2022</v>
      </c>
      <c r="L415" s="2" t="str">
        <f>HYPERLINK("http://dx.doi.org/10.1016/j.nmd.2022.07.180","http://dx.doi.org/10.1016/j.nmd.2022.07.180")</f>
        <v>http://dx.doi.org/10.1016/j.nmd.2022.07.180</v>
      </c>
    </row>
    <row r="416" spans="1:12" customFormat="1" ht="15" x14ac:dyDescent="0.25">
      <c r="A416" s="2" t="s">
        <v>452</v>
      </c>
      <c r="B416" s="2" t="s">
        <v>6590</v>
      </c>
      <c r="C416" s="2" t="s">
        <v>453</v>
      </c>
      <c r="D416" s="2" t="s">
        <v>5309</v>
      </c>
      <c r="E416" s="2" t="s">
        <v>413</v>
      </c>
      <c r="F416" s="2" t="s">
        <v>4390</v>
      </c>
      <c r="G416" s="2" t="s">
        <v>512</v>
      </c>
      <c r="H416" s="2" t="s">
        <v>454</v>
      </c>
      <c r="I416" s="2" t="s">
        <v>5310</v>
      </c>
      <c r="J416" s="2" t="s">
        <v>4390</v>
      </c>
      <c r="K416" s="2">
        <v>2022</v>
      </c>
      <c r="L416" s="2" t="s">
        <v>4390</v>
      </c>
    </row>
    <row r="417" spans="1:12" customFormat="1" ht="15" x14ac:dyDescent="0.25">
      <c r="A417" s="2" t="s">
        <v>5388</v>
      </c>
      <c r="B417" s="2" t="s">
        <v>6590</v>
      </c>
      <c r="C417" s="2" t="s">
        <v>109</v>
      </c>
      <c r="D417" s="2" t="s">
        <v>4507</v>
      </c>
      <c r="E417" s="2" t="s">
        <v>4394</v>
      </c>
      <c r="F417" s="2" t="s">
        <v>4390</v>
      </c>
      <c r="G417" s="2" t="s">
        <v>4508</v>
      </c>
      <c r="H417" s="2" t="s">
        <v>4509</v>
      </c>
      <c r="I417" s="2" t="s">
        <v>4510</v>
      </c>
      <c r="J417" s="2" t="s">
        <v>4390</v>
      </c>
      <c r="K417" s="2">
        <v>2022</v>
      </c>
      <c r="L417" s="2" t="str">
        <f>HYPERLINK("http://dx.doi.org/10.1007/s12070-020-02013-6","http://dx.doi.org/10.1007/s12070-020-02013-6")</f>
        <v>http://dx.doi.org/10.1007/s12070-020-02013-6</v>
      </c>
    </row>
    <row r="418" spans="1:12" customFormat="1" ht="15" x14ac:dyDescent="0.25">
      <c r="A418" s="2" t="s">
        <v>4616</v>
      </c>
      <c r="B418" s="2" t="s">
        <v>6590</v>
      </c>
      <c r="C418" s="2" t="s">
        <v>4617</v>
      </c>
      <c r="D418" s="2" t="s">
        <v>4618</v>
      </c>
      <c r="E418" s="2" t="s">
        <v>4394</v>
      </c>
      <c r="F418" s="2" t="s">
        <v>4390</v>
      </c>
      <c r="G418" s="2" t="s">
        <v>4619</v>
      </c>
      <c r="H418" s="2" t="s">
        <v>4620</v>
      </c>
      <c r="I418" s="2" t="s">
        <v>4621</v>
      </c>
      <c r="J418" s="2" t="s">
        <v>4390</v>
      </c>
      <c r="K418" s="2">
        <v>2020</v>
      </c>
      <c r="L418" s="2" t="str">
        <f>HYPERLINK("http://dx.doi.org/10.22207/JPAM.14.4.15","http://dx.doi.org/10.22207/JPAM.14.4.15")</f>
        <v>http://dx.doi.org/10.22207/JPAM.14.4.15</v>
      </c>
    </row>
    <row r="419" spans="1:12" customFormat="1" ht="15" x14ac:dyDescent="0.25">
      <c r="A419" s="2" t="s">
        <v>4908</v>
      </c>
      <c r="B419" s="2" t="s">
        <v>6601</v>
      </c>
      <c r="C419" s="2" t="s">
        <v>4909</v>
      </c>
      <c r="D419" s="2" t="s">
        <v>4766</v>
      </c>
      <c r="E419" s="2" t="s">
        <v>4394</v>
      </c>
      <c r="F419" s="2" t="s">
        <v>4390</v>
      </c>
      <c r="G419" s="2" t="s">
        <v>4440</v>
      </c>
      <c r="H419" s="2" t="s">
        <v>4767</v>
      </c>
      <c r="I419" s="2" t="s">
        <v>4390</v>
      </c>
      <c r="J419" s="2" t="s">
        <v>4390</v>
      </c>
      <c r="K419" s="2">
        <v>2021</v>
      </c>
      <c r="L419" s="2" t="str">
        <f>HYPERLINK("http://dx.doi.org/10.9734/JPRI/2021/v33i53B33702","http://dx.doi.org/10.9734/JPRI/2021/v33i53B33702")</f>
        <v>http://dx.doi.org/10.9734/JPRI/2021/v33i53B33702</v>
      </c>
    </row>
    <row r="420" spans="1:12" customFormat="1" ht="15" x14ac:dyDescent="0.25">
      <c r="A420" s="2" t="s">
        <v>4764</v>
      </c>
      <c r="B420" s="2" t="s">
        <v>6601</v>
      </c>
      <c r="C420" s="2" t="s">
        <v>4765</v>
      </c>
      <c r="D420" s="2" t="s">
        <v>4766</v>
      </c>
      <c r="E420" s="2" t="s">
        <v>4394</v>
      </c>
      <c r="F420" s="2" t="s">
        <v>4390</v>
      </c>
      <c r="G420" s="2" t="s">
        <v>4440</v>
      </c>
      <c r="H420" s="2" t="s">
        <v>4767</v>
      </c>
      <c r="I420" s="2" t="s">
        <v>4390</v>
      </c>
      <c r="J420" s="2" t="s">
        <v>4390</v>
      </c>
      <c r="K420" s="2">
        <v>2021</v>
      </c>
      <c r="L420" s="2" t="str">
        <f>HYPERLINK("http://dx.doi.org/10.9734/JPRI/2021/v33i45A32718","http://dx.doi.org/10.9734/JPRI/2021/v33i45A32718")</f>
        <v>http://dx.doi.org/10.9734/JPRI/2021/v33i45A32718</v>
      </c>
    </row>
    <row r="421" spans="1:12" customFormat="1" ht="15" x14ac:dyDescent="0.25">
      <c r="A421" s="2" t="s">
        <v>4535</v>
      </c>
      <c r="B421" s="2" t="s">
        <v>6601</v>
      </c>
      <c r="C421" s="2" t="s">
        <v>4536</v>
      </c>
      <c r="D421" s="2" t="s">
        <v>4537</v>
      </c>
      <c r="E421" s="2" t="s">
        <v>4394</v>
      </c>
      <c r="F421" s="2" t="s">
        <v>4390</v>
      </c>
      <c r="G421" s="2" t="s">
        <v>4538</v>
      </c>
      <c r="H421" s="2" t="s">
        <v>4539</v>
      </c>
      <c r="I421" s="2" t="s">
        <v>4540</v>
      </c>
      <c r="J421" s="2" t="s">
        <v>4390</v>
      </c>
      <c r="K421" s="2">
        <v>2021</v>
      </c>
      <c r="L421" s="2" t="s">
        <v>4390</v>
      </c>
    </row>
    <row r="422" spans="1:12" customFormat="1" ht="15" x14ac:dyDescent="0.25">
      <c r="A422" s="2" t="s">
        <v>5702</v>
      </c>
      <c r="B422" s="2" t="s">
        <v>6601</v>
      </c>
      <c r="C422" s="2" t="s">
        <v>5703</v>
      </c>
      <c r="D422" s="2" t="s">
        <v>4537</v>
      </c>
      <c r="E422" s="2" t="s">
        <v>4394</v>
      </c>
      <c r="F422" s="2" t="s">
        <v>4390</v>
      </c>
      <c r="G422" s="2" t="s">
        <v>4538</v>
      </c>
      <c r="H422" s="2" t="s">
        <v>4539</v>
      </c>
      <c r="I422" s="2" t="s">
        <v>4540</v>
      </c>
      <c r="J422" s="2" t="s">
        <v>4390</v>
      </c>
      <c r="K422" s="2">
        <v>2021</v>
      </c>
      <c r="L422" s="2" t="s">
        <v>4390</v>
      </c>
    </row>
    <row r="423" spans="1:12" customFormat="1" ht="15" x14ac:dyDescent="0.25">
      <c r="A423" s="2" t="s">
        <v>5849</v>
      </c>
      <c r="B423" s="2" t="s">
        <v>6605</v>
      </c>
      <c r="C423" s="2" t="s">
        <v>93</v>
      </c>
      <c r="D423" s="2" t="s">
        <v>4507</v>
      </c>
      <c r="E423" s="2" t="s">
        <v>4394</v>
      </c>
      <c r="F423" s="2" t="s">
        <v>4390</v>
      </c>
      <c r="G423" s="2" t="s">
        <v>4508</v>
      </c>
      <c r="H423" s="2" t="s">
        <v>4509</v>
      </c>
      <c r="I423" s="2" t="s">
        <v>4510</v>
      </c>
      <c r="J423" s="2" t="s">
        <v>4390</v>
      </c>
      <c r="K423" s="2">
        <v>2022</v>
      </c>
      <c r="L423" s="2" t="str">
        <f>HYPERLINK("http://dx.doi.org/10.1007/s12070-022-03149-3","http://dx.doi.org/10.1007/s12070-022-03149-3")</f>
        <v>http://dx.doi.org/10.1007/s12070-022-03149-3</v>
      </c>
    </row>
    <row r="424" spans="1:12" customFormat="1" ht="15" x14ac:dyDescent="0.25">
      <c r="A424" s="2" t="s">
        <v>4964</v>
      </c>
      <c r="B424" s="2" t="s">
        <v>6591</v>
      </c>
      <c r="C424" s="2" t="s">
        <v>2127</v>
      </c>
      <c r="D424" s="2" t="s">
        <v>4918</v>
      </c>
      <c r="E424" s="2" t="s">
        <v>4433</v>
      </c>
      <c r="F424" s="2" t="s">
        <v>4390</v>
      </c>
      <c r="G424" s="2" t="s">
        <v>4919</v>
      </c>
      <c r="H424" s="2" t="s">
        <v>4920</v>
      </c>
      <c r="I424" s="2" t="s">
        <v>4390</v>
      </c>
      <c r="J424" s="2" t="s">
        <v>4390</v>
      </c>
      <c r="K424" s="2">
        <v>2021</v>
      </c>
      <c r="L424" s="2" t="str">
        <f>HYPERLINK("http://dx.doi.org/10.1002/slct.202102292","http://dx.doi.org/10.1002/slct.202102292")</f>
        <v>http://dx.doi.org/10.1002/slct.202102292</v>
      </c>
    </row>
    <row r="425" spans="1:12" customFormat="1" ht="15" x14ac:dyDescent="0.25">
      <c r="A425" s="2" t="s">
        <v>6191</v>
      </c>
      <c r="B425" s="2" t="s">
        <v>6591</v>
      </c>
      <c r="C425" s="2" t="s">
        <v>3476</v>
      </c>
      <c r="D425" s="2" t="s">
        <v>6322</v>
      </c>
      <c r="E425" s="2" t="s">
        <v>4394</v>
      </c>
      <c r="F425" s="2" t="s">
        <v>4390</v>
      </c>
      <c r="G425" s="2" t="s">
        <v>4590</v>
      </c>
      <c r="H425" s="2" t="s">
        <v>6323</v>
      </c>
      <c r="I425" s="2" t="s">
        <v>6324</v>
      </c>
      <c r="J425" s="2" t="s">
        <v>4390</v>
      </c>
      <c r="K425" s="2">
        <v>2020</v>
      </c>
      <c r="L425" s="2" t="str">
        <f>HYPERLINK("http://dx.doi.org/10.1080/00397911.2020.1718162","http://dx.doi.org/10.1080/00397911.2020.1718162")</f>
        <v>http://dx.doi.org/10.1080/00397911.2020.1718162</v>
      </c>
    </row>
    <row r="426" spans="1:12" customFormat="1" ht="15" x14ac:dyDescent="0.25">
      <c r="A426" s="2" t="s">
        <v>5079</v>
      </c>
      <c r="B426" s="2" t="s">
        <v>6591</v>
      </c>
      <c r="C426" s="2" t="s">
        <v>747</v>
      </c>
      <c r="D426" s="2" t="s">
        <v>5080</v>
      </c>
      <c r="E426" s="2" t="s">
        <v>4394</v>
      </c>
      <c r="F426" s="2" t="s">
        <v>4390</v>
      </c>
      <c r="G426" s="2" t="s">
        <v>5081</v>
      </c>
      <c r="H426" s="2" t="s">
        <v>5082</v>
      </c>
      <c r="I426" s="2" t="s">
        <v>5083</v>
      </c>
      <c r="J426" s="2" t="s">
        <v>4390</v>
      </c>
      <c r="K426" s="2">
        <v>2022</v>
      </c>
      <c r="L426" s="2" t="str">
        <f>HYPERLINK("http://dx.doi.org/10.1039/d2nj04285a","http://dx.doi.org/10.1039/d2nj04285a")</f>
        <v>http://dx.doi.org/10.1039/d2nj04285a</v>
      </c>
    </row>
    <row r="427" spans="1:12" customFormat="1" ht="15" x14ac:dyDescent="0.25">
      <c r="A427" s="2" t="s">
        <v>5840</v>
      </c>
      <c r="B427" s="2" t="s">
        <v>6591</v>
      </c>
      <c r="C427" s="2" t="s">
        <v>5841</v>
      </c>
      <c r="D427" s="2" t="s">
        <v>5842</v>
      </c>
      <c r="E427" s="2" t="s">
        <v>4394</v>
      </c>
      <c r="F427" s="2" t="s">
        <v>4390</v>
      </c>
      <c r="G427" s="2" t="s">
        <v>4724</v>
      </c>
      <c r="H427" s="2" t="s">
        <v>4390</v>
      </c>
      <c r="I427" s="2" t="s">
        <v>5843</v>
      </c>
      <c r="J427" s="2" t="s">
        <v>4390</v>
      </c>
      <c r="K427" s="2">
        <v>2021</v>
      </c>
      <c r="L427" s="2" t="str">
        <f>HYPERLINK("http://dx.doi.org/10.3390/axioms10040285","http://dx.doi.org/10.3390/axioms10040285")</f>
        <v>http://dx.doi.org/10.3390/axioms10040285</v>
      </c>
    </row>
    <row r="428" spans="1:12" customFormat="1" ht="15" x14ac:dyDescent="0.25">
      <c r="A428" s="2" t="s">
        <v>5552</v>
      </c>
      <c r="B428" s="2" t="s">
        <v>6591</v>
      </c>
      <c r="C428" s="2" t="s">
        <v>385</v>
      </c>
      <c r="D428" s="2" t="s">
        <v>386</v>
      </c>
      <c r="E428" s="2" t="s">
        <v>4433</v>
      </c>
      <c r="F428" s="2" t="s">
        <v>4390</v>
      </c>
      <c r="G428" s="2" t="s">
        <v>5091</v>
      </c>
      <c r="H428" s="2" t="s">
        <v>5644</v>
      </c>
      <c r="I428" s="2" t="s">
        <v>5645</v>
      </c>
      <c r="J428" s="2" t="s">
        <v>4390</v>
      </c>
      <c r="K428" s="2">
        <v>2017</v>
      </c>
      <c r="L428" s="2" t="str">
        <f>HYPERLINK("http://dx.doi.org/10.2174/1389450117666160823165004","http://dx.doi.org/10.2174/1389450117666160823165004")</f>
        <v>http://dx.doi.org/10.2174/1389450117666160823165004</v>
      </c>
    </row>
    <row r="429" spans="1:12" customFormat="1" ht="15" x14ac:dyDescent="0.25">
      <c r="A429" s="2" t="s">
        <v>4917</v>
      </c>
      <c r="B429" s="2" t="s">
        <v>6591</v>
      </c>
      <c r="C429" s="2" t="s">
        <v>2330</v>
      </c>
      <c r="D429" s="2" t="s">
        <v>4918</v>
      </c>
      <c r="E429" s="2" t="s">
        <v>4433</v>
      </c>
      <c r="F429" s="2" t="s">
        <v>4390</v>
      </c>
      <c r="G429" s="2" t="s">
        <v>4919</v>
      </c>
      <c r="H429" s="2" t="s">
        <v>4920</v>
      </c>
      <c r="I429" s="2" t="s">
        <v>4390</v>
      </c>
      <c r="J429" s="2" t="s">
        <v>4390</v>
      </c>
      <c r="K429" s="2">
        <v>2021</v>
      </c>
      <c r="L429" s="2" t="str">
        <f>HYPERLINK("http://dx.doi.org/10.1002/slct.202102030","http://dx.doi.org/10.1002/slct.202102030")</f>
        <v>http://dx.doi.org/10.1002/slct.202102030</v>
      </c>
    </row>
    <row r="430" spans="1:12" customFormat="1" ht="15" x14ac:dyDescent="0.25">
      <c r="A430" s="2" t="s">
        <v>5946</v>
      </c>
      <c r="B430" s="2" t="s">
        <v>6591</v>
      </c>
      <c r="C430" s="2" t="s">
        <v>3638</v>
      </c>
      <c r="D430" s="2" t="s">
        <v>6097</v>
      </c>
      <c r="E430" s="2" t="s">
        <v>4394</v>
      </c>
      <c r="F430" s="2" t="s">
        <v>4390</v>
      </c>
      <c r="G430" s="2" t="s">
        <v>4809</v>
      </c>
      <c r="H430" s="2" t="s">
        <v>6098</v>
      </c>
      <c r="I430" s="2" t="s">
        <v>6099</v>
      </c>
      <c r="J430" s="2" t="s">
        <v>4390</v>
      </c>
      <c r="K430" s="2">
        <v>2021</v>
      </c>
      <c r="L430" s="2" t="str">
        <f>HYPERLINK("http://dx.doi.org/10.1080/00305316.2020.1789009","http://dx.doi.org/10.1080/00305316.2020.1789009")</f>
        <v>http://dx.doi.org/10.1080/00305316.2020.1789009</v>
      </c>
    </row>
    <row r="431" spans="1:12" customFormat="1" ht="15" x14ac:dyDescent="0.25">
      <c r="A431" s="2" t="s">
        <v>5372</v>
      </c>
      <c r="B431" s="2" t="s">
        <v>6591</v>
      </c>
      <c r="C431" s="2" t="s">
        <v>5373</v>
      </c>
      <c r="D431" s="2" t="s">
        <v>5374</v>
      </c>
      <c r="E431" s="2" t="s">
        <v>4401</v>
      </c>
      <c r="F431" s="2" t="s">
        <v>5375</v>
      </c>
      <c r="G431" s="2" t="s">
        <v>4659</v>
      </c>
      <c r="H431" s="2" t="s">
        <v>553</v>
      </c>
      <c r="I431" s="2" t="s">
        <v>4390</v>
      </c>
      <c r="J431" s="2" t="s">
        <v>4390</v>
      </c>
      <c r="K431" s="2">
        <v>2017</v>
      </c>
      <c r="L431" s="2" t="str">
        <f>HYPERLINK("http://dx.doi.org/10.1088/1757-899X/225/1/012009","http://dx.doi.org/10.1088/1757-899X/225/1/012009")</f>
        <v>http://dx.doi.org/10.1088/1757-899X/225/1/012009</v>
      </c>
    </row>
    <row r="432" spans="1:12" customFormat="1" ht="15" x14ac:dyDescent="0.25">
      <c r="A432" s="2" t="s">
        <v>5484</v>
      </c>
      <c r="B432" s="2" t="s">
        <v>6591</v>
      </c>
      <c r="C432" s="2" t="s">
        <v>5485</v>
      </c>
      <c r="D432" s="2" t="s">
        <v>5486</v>
      </c>
      <c r="E432" s="2" t="s">
        <v>4433</v>
      </c>
      <c r="F432" s="2" t="s">
        <v>4390</v>
      </c>
      <c r="G432" s="2" t="s">
        <v>5091</v>
      </c>
      <c r="H432" s="2" t="s">
        <v>5487</v>
      </c>
      <c r="I432" s="2" t="s">
        <v>5488</v>
      </c>
      <c r="J432" s="2" t="s">
        <v>4390</v>
      </c>
      <c r="K432" s="2">
        <v>2021</v>
      </c>
      <c r="L432" s="2" t="str">
        <f>HYPERLINK("http://dx.doi.org/10.2174/1385272825666210608115750","http://dx.doi.org/10.2174/1385272825666210608115750")</f>
        <v>http://dx.doi.org/10.2174/1385272825666210608115750</v>
      </c>
    </row>
    <row r="433" spans="1:12" customFormat="1" ht="15" x14ac:dyDescent="0.25">
      <c r="A433" s="2" t="s">
        <v>6398</v>
      </c>
      <c r="B433" s="2" t="s">
        <v>6591</v>
      </c>
      <c r="C433" s="2" t="s">
        <v>1773</v>
      </c>
      <c r="D433" s="2" t="s">
        <v>6399</v>
      </c>
      <c r="E433" s="2" t="s">
        <v>4394</v>
      </c>
      <c r="F433" s="2" t="s">
        <v>4390</v>
      </c>
      <c r="G433" s="2" t="s">
        <v>5436</v>
      </c>
      <c r="H433" s="2" t="s">
        <v>6400</v>
      </c>
      <c r="I433" s="2" t="s">
        <v>6401</v>
      </c>
      <c r="J433" s="2" t="s">
        <v>4390</v>
      </c>
      <c r="K433" s="2">
        <v>2022</v>
      </c>
      <c r="L433" s="2" t="str">
        <f>HYPERLINK("http://dx.doi.org/10.1155/2022/7685375","http://dx.doi.org/10.1155/2022/7685375")</f>
        <v>http://dx.doi.org/10.1155/2022/7685375</v>
      </c>
    </row>
    <row r="434" spans="1:12" customFormat="1" ht="15" x14ac:dyDescent="0.25">
      <c r="A434" s="2" t="s">
        <v>5754</v>
      </c>
      <c r="B434" s="2" t="s">
        <v>6591</v>
      </c>
      <c r="C434" s="2" t="s">
        <v>1018</v>
      </c>
      <c r="D434" s="2" t="s">
        <v>5327</v>
      </c>
      <c r="E434" s="2" t="s">
        <v>4394</v>
      </c>
      <c r="F434" s="2" t="s">
        <v>4390</v>
      </c>
      <c r="G434" s="2" t="s">
        <v>512</v>
      </c>
      <c r="H434" s="2" t="s">
        <v>5328</v>
      </c>
      <c r="I434" s="2" t="s">
        <v>5329</v>
      </c>
      <c r="J434" s="2" t="s">
        <v>4390</v>
      </c>
      <c r="K434" s="2">
        <v>2022</v>
      </c>
      <c r="L434" s="2" t="str">
        <f>HYPERLINK("http://dx.doi.org/10.1016/j.molstruc.2022.132649","http://dx.doi.org/10.1016/j.molstruc.2022.132649")</f>
        <v>http://dx.doi.org/10.1016/j.molstruc.2022.132649</v>
      </c>
    </row>
    <row r="435" spans="1:12" customFormat="1" ht="15" x14ac:dyDescent="0.25">
      <c r="A435" s="2" t="s">
        <v>5534</v>
      </c>
      <c r="B435" s="2" t="s">
        <v>6591</v>
      </c>
      <c r="C435" s="2" t="s">
        <v>117</v>
      </c>
      <c r="D435" s="2" t="s">
        <v>118</v>
      </c>
      <c r="E435" s="2" t="s">
        <v>4433</v>
      </c>
      <c r="F435" s="2" t="s">
        <v>4390</v>
      </c>
      <c r="G435" s="2" t="s">
        <v>5091</v>
      </c>
      <c r="H435" s="2" t="s">
        <v>5251</v>
      </c>
      <c r="I435" s="2" t="s">
        <v>5252</v>
      </c>
      <c r="J435" s="2" t="s">
        <v>4390</v>
      </c>
      <c r="K435" s="2">
        <v>2022</v>
      </c>
      <c r="L435" s="2" t="str">
        <f>HYPERLINK("http://dx.doi.org/10.2174/1570179419666220127143141","http://dx.doi.org/10.2174/1570179419666220127143141")</f>
        <v>http://dx.doi.org/10.2174/1570179419666220127143141</v>
      </c>
    </row>
    <row r="436" spans="1:12" customFormat="1" ht="15" x14ac:dyDescent="0.25">
      <c r="A436" s="2" t="s">
        <v>5027</v>
      </c>
      <c r="B436" s="2" t="s">
        <v>6591</v>
      </c>
      <c r="C436" s="2" t="s">
        <v>5028</v>
      </c>
      <c r="D436" s="2" t="s">
        <v>5029</v>
      </c>
      <c r="E436" s="2" t="s">
        <v>4401</v>
      </c>
      <c r="F436" s="2" t="s">
        <v>5030</v>
      </c>
      <c r="G436" s="2" t="s">
        <v>5031</v>
      </c>
      <c r="H436" s="2" t="s">
        <v>5032</v>
      </c>
      <c r="I436" s="2" t="s">
        <v>4390</v>
      </c>
      <c r="J436" s="2" t="s">
        <v>5033</v>
      </c>
      <c r="K436" s="2">
        <v>2018</v>
      </c>
      <c r="L436" s="2" t="str">
        <f>HYPERLINK("http://dx.doi.org/10.1063/1.5033037","http://dx.doi.org/10.1063/1.5033037")</f>
        <v>http://dx.doi.org/10.1063/1.5033037</v>
      </c>
    </row>
    <row r="437" spans="1:12" customFormat="1" ht="15" x14ac:dyDescent="0.25">
      <c r="A437" s="2" t="s">
        <v>5687</v>
      </c>
      <c r="B437" s="2" t="s">
        <v>6591</v>
      </c>
      <c r="C437" s="2" t="s">
        <v>805</v>
      </c>
      <c r="D437" s="2" t="s">
        <v>5688</v>
      </c>
      <c r="E437" s="2" t="s">
        <v>4394</v>
      </c>
      <c r="F437" s="2" t="s">
        <v>4390</v>
      </c>
      <c r="G437" s="2" t="s">
        <v>512</v>
      </c>
      <c r="H437" s="2" t="s">
        <v>5689</v>
      </c>
      <c r="I437" s="2" t="s">
        <v>5690</v>
      </c>
      <c r="J437" s="2" t="s">
        <v>4390</v>
      </c>
      <c r="K437" s="2">
        <v>2022</v>
      </c>
      <c r="L437" s="2" t="str">
        <f>HYPERLINK("http://dx.doi.org/10.1016/j.seta.2022.102454","http://dx.doi.org/10.1016/j.seta.2022.102454")</f>
        <v>http://dx.doi.org/10.1016/j.seta.2022.102454</v>
      </c>
    </row>
    <row r="438" spans="1:12" customFormat="1" ht="15" x14ac:dyDescent="0.25">
      <c r="A438" s="2" t="s">
        <v>5444</v>
      </c>
      <c r="B438" s="2" t="s">
        <v>6591</v>
      </c>
      <c r="C438" s="2" t="s">
        <v>2123</v>
      </c>
      <c r="D438" s="2" t="s">
        <v>4918</v>
      </c>
      <c r="E438" s="2" t="s">
        <v>4433</v>
      </c>
      <c r="F438" s="2" t="s">
        <v>4390</v>
      </c>
      <c r="G438" s="2" t="s">
        <v>4919</v>
      </c>
      <c r="H438" s="2" t="s">
        <v>4920</v>
      </c>
      <c r="I438" s="2" t="s">
        <v>4390</v>
      </c>
      <c r="J438" s="2" t="s">
        <v>4390</v>
      </c>
      <c r="K438" s="2">
        <v>2021</v>
      </c>
      <c r="L438" s="2" t="str">
        <f>HYPERLINK("http://dx.doi.org/10.1002/slct.202103779","http://dx.doi.org/10.1002/slct.202103779")</f>
        <v>http://dx.doi.org/10.1002/slct.202103779</v>
      </c>
    </row>
    <row r="439" spans="1:12" customFormat="1" ht="15" x14ac:dyDescent="0.25">
      <c r="A439" s="2" t="s">
        <v>6498</v>
      </c>
      <c r="B439" s="2" t="s">
        <v>6591</v>
      </c>
      <c r="C439" s="2" t="s">
        <v>6499</v>
      </c>
      <c r="D439" s="2" t="s">
        <v>6500</v>
      </c>
      <c r="E439" s="2" t="s">
        <v>4394</v>
      </c>
      <c r="F439" s="2" t="s">
        <v>4390</v>
      </c>
      <c r="G439" s="2" t="s">
        <v>6448</v>
      </c>
      <c r="H439" s="2" t="s">
        <v>6501</v>
      </c>
      <c r="I439" s="2" t="s">
        <v>6502</v>
      </c>
      <c r="J439" s="2" t="s">
        <v>4390</v>
      </c>
      <c r="K439" s="2">
        <v>2022</v>
      </c>
      <c r="L439" s="2" t="str">
        <f>HYPERLINK("http://dx.doi.org/10.1016/j.matchemphys.2022.126372","http://dx.doi.org/10.1016/j.matchemphys.2022.126372")</f>
        <v>http://dx.doi.org/10.1016/j.matchemphys.2022.126372</v>
      </c>
    </row>
    <row r="440" spans="1:12" customFormat="1" ht="15" x14ac:dyDescent="0.25">
      <c r="A440" s="2" t="s">
        <v>6455</v>
      </c>
      <c r="B440" s="2" t="s">
        <v>6591</v>
      </c>
      <c r="C440" s="2" t="s">
        <v>2951</v>
      </c>
      <c r="D440" s="2" t="s">
        <v>4987</v>
      </c>
      <c r="E440" s="2" t="s">
        <v>4394</v>
      </c>
      <c r="F440" s="2" t="s">
        <v>4390</v>
      </c>
      <c r="G440" s="2" t="s">
        <v>4988</v>
      </c>
      <c r="H440" s="2" t="s">
        <v>4989</v>
      </c>
      <c r="I440" s="2" t="s">
        <v>4390</v>
      </c>
      <c r="J440" s="2" t="s">
        <v>4390</v>
      </c>
      <c r="K440" s="2">
        <v>2021</v>
      </c>
      <c r="L440" s="2" t="str">
        <f>HYPERLINK("http://dx.doi.org/10.2298/FIL2108783N","http://dx.doi.org/10.2298/FIL2108783N")</f>
        <v>http://dx.doi.org/10.2298/FIL2108783N</v>
      </c>
    </row>
    <row r="441" spans="1:12" customFormat="1" ht="15" x14ac:dyDescent="0.25">
      <c r="A441" s="2" t="s">
        <v>6035</v>
      </c>
      <c r="B441" s="2" t="s">
        <v>6591</v>
      </c>
      <c r="C441" s="2" t="s">
        <v>6036</v>
      </c>
      <c r="D441" s="2" t="s">
        <v>6037</v>
      </c>
      <c r="E441" s="2" t="s">
        <v>4394</v>
      </c>
      <c r="F441" s="2" t="s">
        <v>4390</v>
      </c>
      <c r="G441" s="2" t="s">
        <v>5295</v>
      </c>
      <c r="H441" s="2" t="s">
        <v>6038</v>
      </c>
      <c r="I441" s="2" t="s">
        <v>6039</v>
      </c>
      <c r="J441" s="2" t="s">
        <v>4390</v>
      </c>
      <c r="K441" s="2">
        <v>2021</v>
      </c>
      <c r="L441" s="2" t="str">
        <f>HYPERLINK("http://dx.doi.org/10.1007/s40995-021-01125-0","http://dx.doi.org/10.1007/s40995-021-01125-0")</f>
        <v>http://dx.doi.org/10.1007/s40995-021-01125-0</v>
      </c>
    </row>
    <row r="442" spans="1:12" customFormat="1" ht="15" x14ac:dyDescent="0.25">
      <c r="A442" s="2" t="s">
        <v>5903</v>
      </c>
      <c r="B442" s="2" t="s">
        <v>6591</v>
      </c>
      <c r="C442" s="2" t="s">
        <v>5904</v>
      </c>
      <c r="D442" s="2" t="s">
        <v>4987</v>
      </c>
      <c r="E442" s="2" t="s">
        <v>4394</v>
      </c>
      <c r="F442" s="2" t="s">
        <v>4390</v>
      </c>
      <c r="G442" s="2" t="s">
        <v>4988</v>
      </c>
      <c r="H442" s="2" t="s">
        <v>4989</v>
      </c>
      <c r="I442" s="2" t="s">
        <v>4390</v>
      </c>
      <c r="J442" s="2" t="s">
        <v>4390</v>
      </c>
      <c r="K442" s="2">
        <v>2021</v>
      </c>
      <c r="L442" s="2" t="str">
        <f>HYPERLINK("http://dx.doi.org/10.2298/FIL2113515R","http://dx.doi.org/10.2298/FIL2113515R")</f>
        <v>http://dx.doi.org/10.2298/FIL2113515R</v>
      </c>
    </row>
    <row r="443" spans="1:12" customFormat="1" ht="15" x14ac:dyDescent="0.25">
      <c r="A443" s="2" t="s">
        <v>5544</v>
      </c>
      <c r="B443" s="2" t="s">
        <v>6591</v>
      </c>
      <c r="C443" s="2" t="s">
        <v>5545</v>
      </c>
      <c r="D443" s="2" t="s">
        <v>5546</v>
      </c>
      <c r="E443" s="2" t="s">
        <v>4394</v>
      </c>
      <c r="F443" s="2" t="s">
        <v>4390</v>
      </c>
      <c r="G443" s="2" t="s">
        <v>5547</v>
      </c>
      <c r="H443" s="2" t="s">
        <v>5548</v>
      </c>
      <c r="I443" s="2" t="s">
        <v>5549</v>
      </c>
      <c r="J443" s="2" t="s">
        <v>4390</v>
      </c>
      <c r="K443" s="2">
        <v>2021</v>
      </c>
      <c r="L443" s="2" t="str">
        <f>HYPERLINK("http://dx.doi.org/10.22059/poll.2021.320917.1042","http://dx.doi.org/10.22059/poll.2021.320917.1042")</f>
        <v>http://dx.doi.org/10.22059/poll.2021.320917.1042</v>
      </c>
    </row>
    <row r="444" spans="1:12" customFormat="1" ht="15" x14ac:dyDescent="0.25">
      <c r="A444" s="2" t="s">
        <v>5708</v>
      </c>
      <c r="B444" s="2" t="s">
        <v>6591</v>
      </c>
      <c r="C444" s="2" t="s">
        <v>653</v>
      </c>
      <c r="D444" s="2" t="s">
        <v>5546</v>
      </c>
      <c r="E444" s="2" t="s">
        <v>4433</v>
      </c>
      <c r="F444" s="2" t="s">
        <v>4390</v>
      </c>
      <c r="G444" s="2" t="s">
        <v>5547</v>
      </c>
      <c r="H444" s="2" t="s">
        <v>5548</v>
      </c>
      <c r="I444" s="2" t="s">
        <v>5549</v>
      </c>
      <c r="J444" s="2" t="s">
        <v>4390</v>
      </c>
      <c r="K444" s="2">
        <v>2022</v>
      </c>
      <c r="L444" s="2" t="str">
        <f>HYPERLINK("http://dx.doi.org/10.22059/POLL.2021.327809.1146","http://dx.doi.org/10.22059/POLL.2021.327809.1146")</f>
        <v>http://dx.doi.org/10.22059/POLL.2021.327809.1146</v>
      </c>
    </row>
    <row r="445" spans="1:12" customFormat="1" ht="15" x14ac:dyDescent="0.25">
      <c r="A445" s="2" t="s">
        <v>6431</v>
      </c>
      <c r="B445" s="2" t="s">
        <v>6591</v>
      </c>
      <c r="C445" s="2" t="s">
        <v>6432</v>
      </c>
      <c r="D445" s="2" t="s">
        <v>4918</v>
      </c>
      <c r="E445" s="2" t="s">
        <v>4433</v>
      </c>
      <c r="F445" s="2" t="s">
        <v>4390</v>
      </c>
      <c r="G445" s="2" t="s">
        <v>4919</v>
      </c>
      <c r="H445" s="2" t="s">
        <v>4920</v>
      </c>
      <c r="I445" s="2" t="s">
        <v>4390</v>
      </c>
      <c r="J445" s="2" t="s">
        <v>4390</v>
      </c>
      <c r="K445" s="2">
        <v>2021</v>
      </c>
      <c r="L445" s="2" t="str">
        <f>HYPERLINK("http://dx.doi.org/10.1002/slct.202102949","http://dx.doi.org/10.1002/slct.202102949")</f>
        <v>http://dx.doi.org/10.1002/slct.202102949</v>
      </c>
    </row>
    <row r="446" spans="1:12" customFormat="1" ht="15" x14ac:dyDescent="0.25">
      <c r="A446" s="2" t="s">
        <v>5780</v>
      </c>
      <c r="B446" s="2" t="s">
        <v>6591</v>
      </c>
      <c r="C446" s="2" t="s">
        <v>5781</v>
      </c>
      <c r="D446" s="2" t="s">
        <v>5782</v>
      </c>
      <c r="E446" s="2" t="s">
        <v>4394</v>
      </c>
      <c r="F446" s="2" t="s">
        <v>4390</v>
      </c>
      <c r="G446" s="2" t="s">
        <v>4888</v>
      </c>
      <c r="H446" s="2" t="s">
        <v>5783</v>
      </c>
      <c r="I446" s="2" t="s">
        <v>5784</v>
      </c>
      <c r="J446" s="2" t="s">
        <v>4390</v>
      </c>
      <c r="K446" s="2">
        <v>2021</v>
      </c>
      <c r="L446" s="2" t="str">
        <f>HYPERLINK("http://dx.doi.org/10.1007/s12190-020-01491-9","http://dx.doi.org/10.1007/s12190-020-01491-9")</f>
        <v>http://dx.doi.org/10.1007/s12190-020-01491-9</v>
      </c>
    </row>
    <row r="447" spans="1:12" customFormat="1" ht="15" x14ac:dyDescent="0.25">
      <c r="A447" s="2" t="s">
        <v>5014</v>
      </c>
      <c r="B447" s="2" t="s">
        <v>6591</v>
      </c>
      <c r="C447" s="2" t="s">
        <v>5015</v>
      </c>
      <c r="D447" s="2" t="s">
        <v>5016</v>
      </c>
      <c r="E447" s="2" t="s">
        <v>4394</v>
      </c>
      <c r="F447" s="2" t="s">
        <v>4390</v>
      </c>
      <c r="G447" s="2" t="s">
        <v>5017</v>
      </c>
      <c r="H447" s="2" t="s">
        <v>5018</v>
      </c>
      <c r="I447" s="2" t="s">
        <v>5019</v>
      </c>
      <c r="J447" s="2" t="s">
        <v>4390</v>
      </c>
      <c r="K447" s="2">
        <v>2022</v>
      </c>
      <c r="L447" s="2" t="str">
        <f>HYPERLINK("http://dx.doi.org/10.1090/proc/15609","http://dx.doi.org/10.1090/proc/15609")</f>
        <v>http://dx.doi.org/10.1090/proc/15609</v>
      </c>
    </row>
    <row r="448" spans="1:12" customFormat="1" ht="15" x14ac:dyDescent="0.25">
      <c r="A448" s="2" t="s">
        <v>6534</v>
      </c>
      <c r="B448" s="2" t="s">
        <v>6591</v>
      </c>
      <c r="C448" s="2" t="s">
        <v>837</v>
      </c>
      <c r="D448" s="2" t="s">
        <v>6535</v>
      </c>
      <c r="E448" s="2" t="s">
        <v>4394</v>
      </c>
      <c r="F448" s="2" t="s">
        <v>4390</v>
      </c>
      <c r="G448" s="2" t="s">
        <v>5350</v>
      </c>
      <c r="H448" s="2" t="s">
        <v>4390</v>
      </c>
      <c r="I448" s="2" t="s">
        <v>6536</v>
      </c>
      <c r="J448" s="2" t="s">
        <v>4390</v>
      </c>
      <c r="K448" s="2">
        <v>2022</v>
      </c>
      <c r="L448" s="2" t="str">
        <f>HYPERLINK("http://dx.doi.org/10.1021/acsanm.2c03382","http://dx.doi.org/10.1021/acsanm.2c03382")</f>
        <v>http://dx.doi.org/10.1021/acsanm.2c03382</v>
      </c>
    </row>
    <row r="449" spans="1:12" customFormat="1" ht="15" x14ac:dyDescent="0.25">
      <c r="A449" s="2" t="s">
        <v>6247</v>
      </c>
      <c r="B449" s="2" t="s">
        <v>6591</v>
      </c>
      <c r="C449" s="2" t="s">
        <v>6248</v>
      </c>
      <c r="D449" s="2" t="s">
        <v>6249</v>
      </c>
      <c r="E449" s="2" t="s">
        <v>4394</v>
      </c>
      <c r="F449" s="2" t="s">
        <v>4390</v>
      </c>
      <c r="G449" s="2" t="s">
        <v>512</v>
      </c>
      <c r="H449" s="2" t="s">
        <v>6250</v>
      </c>
      <c r="I449" s="2" t="s">
        <v>6251</v>
      </c>
      <c r="J449" s="2" t="s">
        <v>4390</v>
      </c>
      <c r="K449" s="2">
        <v>2022</v>
      </c>
      <c r="L449" s="2" t="str">
        <f>HYPERLINK("http://dx.doi.org/10.1016/j.jheap.2021.10.001","http://dx.doi.org/10.1016/j.jheap.2021.10.001")</f>
        <v>http://dx.doi.org/10.1016/j.jheap.2021.10.001</v>
      </c>
    </row>
    <row r="450" spans="1:12" customFormat="1" ht="15" x14ac:dyDescent="0.25">
      <c r="A450" s="2" t="s">
        <v>6040</v>
      </c>
      <c r="B450" s="2" t="s">
        <v>6591</v>
      </c>
      <c r="C450" s="2" t="s">
        <v>6041</v>
      </c>
      <c r="D450" s="2" t="s">
        <v>5894</v>
      </c>
      <c r="E450" s="2" t="s">
        <v>4394</v>
      </c>
      <c r="F450" s="2" t="s">
        <v>4390</v>
      </c>
      <c r="G450" s="2" t="s">
        <v>4919</v>
      </c>
      <c r="H450" s="2" t="s">
        <v>5895</v>
      </c>
      <c r="I450" s="2" t="s">
        <v>5896</v>
      </c>
      <c r="J450" s="2" t="s">
        <v>4390</v>
      </c>
      <c r="K450" s="2">
        <v>2022</v>
      </c>
      <c r="L450" s="2" t="str">
        <f>HYPERLINK("http://dx.doi.org/10.1002/prop.202200126","http://dx.doi.org/10.1002/prop.202200126")</f>
        <v>http://dx.doi.org/10.1002/prop.202200126</v>
      </c>
    </row>
    <row r="451" spans="1:12" customFormat="1" ht="15" x14ac:dyDescent="0.25">
      <c r="A451" s="2" t="s">
        <v>5710</v>
      </c>
      <c r="B451" s="2" t="s">
        <v>6591</v>
      </c>
      <c r="C451" s="2" t="s">
        <v>5711</v>
      </c>
      <c r="D451" s="2" t="s">
        <v>5612</v>
      </c>
      <c r="E451" s="2" t="s">
        <v>4394</v>
      </c>
      <c r="F451" s="2" t="s">
        <v>4390</v>
      </c>
      <c r="G451" s="2" t="s">
        <v>5613</v>
      </c>
      <c r="H451" s="2" t="s">
        <v>5614</v>
      </c>
      <c r="I451" s="2" t="s">
        <v>4390</v>
      </c>
      <c r="J451" s="2" t="s">
        <v>4390</v>
      </c>
      <c r="K451" s="2">
        <v>2022</v>
      </c>
      <c r="L451" s="2" t="str">
        <f>HYPERLINK("http://dx.doi.org/10.4995/agt.2022.16783","http://dx.doi.org/10.4995/agt.2022.16783")</f>
        <v>http://dx.doi.org/10.4995/agt.2022.16783</v>
      </c>
    </row>
    <row r="452" spans="1:12" customFormat="1" ht="15" x14ac:dyDescent="0.25">
      <c r="A452" s="2" t="s">
        <v>5552</v>
      </c>
      <c r="B452" s="2" t="s">
        <v>6591</v>
      </c>
      <c r="C452" s="2" t="s">
        <v>3902</v>
      </c>
      <c r="D452" s="2" t="s">
        <v>5733</v>
      </c>
      <c r="E452" s="2" t="s">
        <v>4433</v>
      </c>
      <c r="F452" s="2" t="s">
        <v>4390</v>
      </c>
      <c r="G452" s="2" t="s">
        <v>5364</v>
      </c>
      <c r="H452" s="2" t="s">
        <v>5734</v>
      </c>
      <c r="I452" s="2" t="s">
        <v>4390</v>
      </c>
      <c r="J452" s="2" t="s">
        <v>4390</v>
      </c>
      <c r="K452" s="2">
        <v>2019</v>
      </c>
      <c r="L452" s="2" t="str">
        <f>HYPERLINK("http://dx.doi.org/10.1016/j.rser.2019.01.054","http://dx.doi.org/10.1016/j.rser.2019.01.054")</f>
        <v>http://dx.doi.org/10.1016/j.rser.2019.01.054</v>
      </c>
    </row>
    <row r="453" spans="1:12" customFormat="1" ht="15" x14ac:dyDescent="0.25">
      <c r="A453" s="2" t="s">
        <v>6388</v>
      </c>
      <c r="B453" s="2" t="s">
        <v>6591</v>
      </c>
      <c r="C453" s="2" t="s">
        <v>3877</v>
      </c>
      <c r="D453" s="2" t="s">
        <v>6389</v>
      </c>
      <c r="E453" s="2" t="s">
        <v>4433</v>
      </c>
      <c r="F453" s="2" t="s">
        <v>4390</v>
      </c>
      <c r="G453" s="2" t="s">
        <v>5364</v>
      </c>
      <c r="H453" s="2" t="s">
        <v>6390</v>
      </c>
      <c r="I453" s="2" t="s">
        <v>4390</v>
      </c>
      <c r="J453" s="2" t="s">
        <v>4390</v>
      </c>
      <c r="K453" s="2">
        <v>2019</v>
      </c>
      <c r="L453" s="2" t="str">
        <f>HYPERLINK("http://dx.doi.org/10.1016/j.progsolidstchem.2019.04.001","http://dx.doi.org/10.1016/j.progsolidstchem.2019.04.001")</f>
        <v>http://dx.doi.org/10.1016/j.progsolidstchem.2019.04.001</v>
      </c>
    </row>
    <row r="454" spans="1:12" customFormat="1" ht="15" x14ac:dyDescent="0.25">
      <c r="A454" s="2" t="s">
        <v>5825</v>
      </c>
      <c r="B454" s="2" t="s">
        <v>6591</v>
      </c>
      <c r="C454" s="2" t="s">
        <v>737</v>
      </c>
      <c r="D454" s="2" t="s">
        <v>5826</v>
      </c>
      <c r="E454" s="2" t="s">
        <v>4433</v>
      </c>
      <c r="F454" s="2" t="s">
        <v>4390</v>
      </c>
      <c r="G454" s="2" t="s">
        <v>5091</v>
      </c>
      <c r="H454" s="2" t="s">
        <v>5827</v>
      </c>
      <c r="I454" s="2" t="s">
        <v>5828</v>
      </c>
      <c r="J454" s="2" t="s">
        <v>4390</v>
      </c>
      <c r="K454" s="2">
        <v>2022</v>
      </c>
      <c r="L454" s="2" t="str">
        <f>HYPERLINK("http://dx.doi.org/10.2174/1570193X19666220126094300","http://dx.doi.org/10.2174/1570193X19666220126094300")</f>
        <v>http://dx.doi.org/10.2174/1570193X19666220126094300</v>
      </c>
    </row>
    <row r="455" spans="1:12" customFormat="1" ht="15" x14ac:dyDescent="0.25">
      <c r="A455" s="2" t="s">
        <v>5153</v>
      </c>
      <c r="B455" s="2" t="s">
        <v>6591</v>
      </c>
      <c r="C455" s="2" t="s">
        <v>573</v>
      </c>
      <c r="D455" s="2" t="s">
        <v>4918</v>
      </c>
      <c r="E455" s="2" t="s">
        <v>4433</v>
      </c>
      <c r="F455" s="2" t="s">
        <v>4390</v>
      </c>
      <c r="G455" s="2" t="s">
        <v>4919</v>
      </c>
      <c r="H455" s="2" t="s">
        <v>4920</v>
      </c>
      <c r="I455" s="2" t="s">
        <v>4390</v>
      </c>
      <c r="J455" s="2" t="s">
        <v>4390</v>
      </c>
      <c r="K455" s="2">
        <v>2022</v>
      </c>
      <c r="L455" s="2" t="str">
        <f>HYPERLINK("http://dx.doi.org/10.1002/slct.202203648","http://dx.doi.org/10.1002/slct.202203648")</f>
        <v>http://dx.doi.org/10.1002/slct.202203648</v>
      </c>
    </row>
    <row r="456" spans="1:12" customFormat="1" ht="15" x14ac:dyDescent="0.25">
      <c r="A456" s="2" t="s">
        <v>5552</v>
      </c>
      <c r="B456" s="2" t="s">
        <v>6591</v>
      </c>
      <c r="C456" s="2" t="s">
        <v>327</v>
      </c>
      <c r="D456" s="2" t="s">
        <v>328</v>
      </c>
      <c r="E456" s="2" t="s">
        <v>4433</v>
      </c>
      <c r="F456" s="2" t="s">
        <v>4390</v>
      </c>
      <c r="G456" s="2" t="s">
        <v>5837</v>
      </c>
      <c r="H456" s="2" t="s">
        <v>5838</v>
      </c>
      <c r="I456" s="2" t="s">
        <v>5839</v>
      </c>
      <c r="J456" s="2" t="s">
        <v>4390</v>
      </c>
      <c r="K456" s="2">
        <v>2019</v>
      </c>
      <c r="L456" s="2" t="str">
        <f>HYPERLINK("http://dx.doi.org/10.3892/mmr.2019.10374","http://dx.doi.org/10.3892/mmr.2019.10374")</f>
        <v>http://dx.doi.org/10.3892/mmr.2019.10374</v>
      </c>
    </row>
    <row r="457" spans="1:12" customFormat="1" ht="15" x14ac:dyDescent="0.25">
      <c r="A457" s="2" t="s">
        <v>5552</v>
      </c>
      <c r="B457" s="2" t="s">
        <v>6591</v>
      </c>
      <c r="C457" s="2" t="s">
        <v>1152</v>
      </c>
      <c r="D457" s="2" t="s">
        <v>4918</v>
      </c>
      <c r="E457" s="2" t="s">
        <v>4433</v>
      </c>
      <c r="F457" s="2" t="s">
        <v>4390</v>
      </c>
      <c r="G457" s="2" t="s">
        <v>4919</v>
      </c>
      <c r="H457" s="2" t="s">
        <v>4920</v>
      </c>
      <c r="I457" s="2" t="s">
        <v>4390</v>
      </c>
      <c r="J457" s="2" t="s">
        <v>4390</v>
      </c>
      <c r="K457" s="2">
        <v>2022</v>
      </c>
      <c r="L457" s="2" t="str">
        <f>HYPERLINK("http://dx.doi.org/10.1002/slct.202200540","http://dx.doi.org/10.1002/slct.202200540")</f>
        <v>http://dx.doi.org/10.1002/slct.202200540</v>
      </c>
    </row>
    <row r="458" spans="1:12" customFormat="1" ht="15" x14ac:dyDescent="0.25">
      <c r="A458" s="2" t="s">
        <v>6278</v>
      </c>
      <c r="B458" s="2" t="s">
        <v>6591</v>
      </c>
      <c r="C458" s="2" t="s">
        <v>3161</v>
      </c>
      <c r="D458" s="2" t="s">
        <v>5407</v>
      </c>
      <c r="E458" s="2" t="s">
        <v>4394</v>
      </c>
      <c r="F458" s="2" t="s">
        <v>4390</v>
      </c>
      <c r="G458" s="2" t="s">
        <v>512</v>
      </c>
      <c r="H458" s="2" t="s">
        <v>5408</v>
      </c>
      <c r="I458" s="2" t="s">
        <v>4390</v>
      </c>
      <c r="J458" s="2" t="s">
        <v>4390</v>
      </c>
      <c r="K458" s="2">
        <v>2021</v>
      </c>
      <c r="L458" s="2" t="str">
        <f>HYPERLINK("http://dx.doi.org/10.1016/j.rechem.2020.100093","http://dx.doi.org/10.1016/j.rechem.2020.100093")</f>
        <v>http://dx.doi.org/10.1016/j.rechem.2020.100093</v>
      </c>
    </row>
    <row r="459" spans="1:12" customFormat="1" ht="15" x14ac:dyDescent="0.25">
      <c r="A459" s="2" t="s">
        <v>6365</v>
      </c>
      <c r="B459" s="2" t="s">
        <v>6591</v>
      </c>
      <c r="C459" s="2" t="s">
        <v>4206</v>
      </c>
      <c r="D459" s="2" t="s">
        <v>6366</v>
      </c>
      <c r="E459" s="2" t="s">
        <v>4394</v>
      </c>
      <c r="F459" s="2" t="s">
        <v>4390</v>
      </c>
      <c r="G459" s="2" t="s">
        <v>6367</v>
      </c>
      <c r="H459" s="2" t="s">
        <v>6368</v>
      </c>
      <c r="I459" s="2" t="s">
        <v>4390</v>
      </c>
      <c r="J459" s="2" t="s">
        <v>4390</v>
      </c>
      <c r="K459" s="2">
        <v>2018</v>
      </c>
      <c r="L459" s="2" t="str">
        <f>HYPERLINK("http://dx.doi.org/10.1016/j.apr.2017.09.002","http://dx.doi.org/10.1016/j.apr.2017.09.002")</f>
        <v>http://dx.doi.org/10.1016/j.apr.2017.09.002</v>
      </c>
    </row>
    <row r="460" spans="1:12" customFormat="1" ht="15" x14ac:dyDescent="0.25">
      <c r="A460" s="2" t="s">
        <v>6076</v>
      </c>
      <c r="B460" s="2" t="s">
        <v>6591</v>
      </c>
      <c r="C460" s="2" t="s">
        <v>6077</v>
      </c>
      <c r="D460" s="2" t="s">
        <v>5407</v>
      </c>
      <c r="E460" s="2" t="s">
        <v>4394</v>
      </c>
      <c r="F460" s="2" t="s">
        <v>4390</v>
      </c>
      <c r="G460" s="2" t="s">
        <v>512</v>
      </c>
      <c r="H460" s="2" t="s">
        <v>5408</v>
      </c>
      <c r="I460" s="2" t="s">
        <v>4390</v>
      </c>
      <c r="J460" s="2" t="s">
        <v>4390</v>
      </c>
      <c r="K460" s="2">
        <v>2021</v>
      </c>
      <c r="L460" s="2" t="str">
        <f>HYPERLINK("http://dx.doi.org/10.1016/j.rechem.2021.100202","http://dx.doi.org/10.1016/j.rechem.2021.100202")</f>
        <v>http://dx.doi.org/10.1016/j.rechem.2021.100202</v>
      </c>
    </row>
    <row r="461" spans="1:12" customFormat="1" ht="15" x14ac:dyDescent="0.25">
      <c r="A461" s="2" t="s">
        <v>5370</v>
      </c>
      <c r="B461" s="2" t="s">
        <v>6591</v>
      </c>
      <c r="C461" s="2" t="s">
        <v>53</v>
      </c>
      <c r="D461" s="2" t="s">
        <v>118</v>
      </c>
      <c r="E461" s="2" t="s">
        <v>4433</v>
      </c>
      <c r="F461" s="2" t="s">
        <v>4390</v>
      </c>
      <c r="G461" s="2" t="s">
        <v>5091</v>
      </c>
      <c r="H461" s="2" t="s">
        <v>5251</v>
      </c>
      <c r="I461" s="2" t="s">
        <v>5252</v>
      </c>
      <c r="J461" s="2" t="s">
        <v>4390</v>
      </c>
      <c r="K461" s="2">
        <v>2022</v>
      </c>
      <c r="L461" s="2" t="str">
        <f>HYPERLINK("http://dx.doi.org/10.2174/1570179418666210824101837","http://dx.doi.org/10.2174/1570179418666210824101837")</f>
        <v>http://dx.doi.org/10.2174/1570179418666210824101837</v>
      </c>
    </row>
    <row r="462" spans="1:12" customFormat="1" ht="15" x14ac:dyDescent="0.25">
      <c r="A462" s="2" t="s">
        <v>5393</v>
      </c>
      <c r="B462" s="2" t="s">
        <v>6591</v>
      </c>
      <c r="C462" s="2" t="s">
        <v>5394</v>
      </c>
      <c r="D462" s="2" t="s">
        <v>5395</v>
      </c>
      <c r="E462" s="2" t="s">
        <v>4394</v>
      </c>
      <c r="F462" s="2" t="s">
        <v>4390</v>
      </c>
      <c r="G462" s="2" t="s">
        <v>4888</v>
      </c>
      <c r="H462" s="2" t="s">
        <v>5396</v>
      </c>
      <c r="I462" s="2" t="s">
        <v>4390</v>
      </c>
      <c r="J462" s="2" t="s">
        <v>4390</v>
      </c>
      <c r="K462" s="2">
        <v>2021</v>
      </c>
      <c r="L462" s="2" t="str">
        <f>HYPERLINK("http://dx.doi.org/10.1140/epjp/s13360-021-01877-z","http://dx.doi.org/10.1140/epjp/s13360-021-01877-z")</f>
        <v>http://dx.doi.org/10.1140/epjp/s13360-021-01877-z</v>
      </c>
    </row>
    <row r="463" spans="1:12" customFormat="1" ht="15" x14ac:dyDescent="0.25">
      <c r="A463" s="2" t="s">
        <v>5893</v>
      </c>
      <c r="B463" s="2" t="s">
        <v>6591</v>
      </c>
      <c r="C463" s="2" t="s">
        <v>787</v>
      </c>
      <c r="D463" s="2" t="s">
        <v>5894</v>
      </c>
      <c r="E463" s="2" t="s">
        <v>4394</v>
      </c>
      <c r="F463" s="2" t="s">
        <v>4390</v>
      </c>
      <c r="G463" s="2" t="s">
        <v>4919</v>
      </c>
      <c r="H463" s="2" t="s">
        <v>5895</v>
      </c>
      <c r="I463" s="2" t="s">
        <v>5896</v>
      </c>
      <c r="J463" s="2" t="s">
        <v>4390</v>
      </c>
      <c r="K463" s="2">
        <v>2022</v>
      </c>
      <c r="L463" s="2" t="str">
        <f>HYPERLINK("http://dx.doi.org/10.1002/prop.202100144","http://dx.doi.org/10.1002/prop.202100144")</f>
        <v>http://dx.doi.org/10.1002/prop.202100144</v>
      </c>
    </row>
    <row r="464" spans="1:12" customFormat="1" ht="15" x14ac:dyDescent="0.25">
      <c r="A464" s="2" t="s">
        <v>5285</v>
      </c>
      <c r="B464" s="2" t="s">
        <v>6591</v>
      </c>
      <c r="C464" s="2" t="s">
        <v>922</v>
      </c>
      <c r="D464" s="2" t="s">
        <v>5286</v>
      </c>
      <c r="E464" s="2" t="s">
        <v>4433</v>
      </c>
      <c r="F464" s="2" t="s">
        <v>4390</v>
      </c>
      <c r="G464" s="2" t="s">
        <v>4450</v>
      </c>
      <c r="H464" s="2" t="s">
        <v>5287</v>
      </c>
      <c r="I464" s="2" t="s">
        <v>5288</v>
      </c>
      <c r="J464" s="2" t="s">
        <v>4390</v>
      </c>
      <c r="K464" s="2">
        <v>2022</v>
      </c>
      <c r="L464" s="2" t="str">
        <f>HYPERLINK("http://dx.doi.org/10.1007/s10714-022-02969-6","http://dx.doi.org/10.1007/s10714-022-02969-6")</f>
        <v>http://dx.doi.org/10.1007/s10714-022-02969-6</v>
      </c>
    </row>
    <row r="465" spans="1:12" customFormat="1" ht="15" x14ac:dyDescent="0.25">
      <c r="A465" s="2" t="s">
        <v>6211</v>
      </c>
      <c r="B465" s="2" t="s">
        <v>6591</v>
      </c>
      <c r="C465" s="2" t="s">
        <v>6212</v>
      </c>
      <c r="D465" s="2" t="s">
        <v>6213</v>
      </c>
      <c r="E465" s="2" t="s">
        <v>4394</v>
      </c>
      <c r="F465" s="2" t="s">
        <v>4390</v>
      </c>
      <c r="G465" s="2" t="s">
        <v>6214</v>
      </c>
      <c r="H465" s="2" t="s">
        <v>4390</v>
      </c>
      <c r="I465" s="2" t="s">
        <v>6215</v>
      </c>
      <c r="J465" s="2" t="s">
        <v>4390</v>
      </c>
      <c r="K465" s="2">
        <v>2023</v>
      </c>
      <c r="L465" s="2" t="s">
        <v>4390</v>
      </c>
    </row>
    <row r="466" spans="1:12" customFormat="1" ht="15" x14ac:dyDescent="0.25">
      <c r="A466" s="2" t="s">
        <v>6258</v>
      </c>
      <c r="B466" s="2" t="s">
        <v>6591</v>
      </c>
      <c r="C466" s="2" t="s">
        <v>34</v>
      </c>
      <c r="D466" s="2" t="s">
        <v>6259</v>
      </c>
      <c r="E466" s="2" t="s">
        <v>4394</v>
      </c>
      <c r="F466" s="2" t="s">
        <v>4390</v>
      </c>
      <c r="G466" s="2" t="s">
        <v>6260</v>
      </c>
      <c r="H466" s="2" t="s">
        <v>6261</v>
      </c>
      <c r="I466" s="2" t="s">
        <v>6262</v>
      </c>
      <c r="J466" s="2" t="s">
        <v>4390</v>
      </c>
      <c r="K466" s="2">
        <v>2023</v>
      </c>
      <c r="L466" s="2" t="str">
        <f>HYPERLINK("http://dx.doi.org/10.1007/s00604-022-05596-9","http://dx.doi.org/10.1007/s00604-022-05596-9")</f>
        <v>http://dx.doi.org/10.1007/s00604-022-05596-9</v>
      </c>
    </row>
    <row r="467" spans="1:12" customFormat="1" ht="15" x14ac:dyDescent="0.25">
      <c r="A467" s="2" t="s">
        <v>4745</v>
      </c>
      <c r="B467" s="2" t="s">
        <v>6591</v>
      </c>
      <c r="C467" s="2" t="s">
        <v>379</v>
      </c>
      <c r="D467" s="2" t="s">
        <v>4746</v>
      </c>
      <c r="E467" s="2" t="s">
        <v>4394</v>
      </c>
      <c r="F467" s="2" t="s">
        <v>4390</v>
      </c>
      <c r="G467" s="2" t="s">
        <v>4747</v>
      </c>
      <c r="H467" s="2" t="s">
        <v>4748</v>
      </c>
      <c r="I467" s="2" t="s">
        <v>4749</v>
      </c>
      <c r="J467" s="2" t="s">
        <v>4390</v>
      </c>
      <c r="K467" s="2">
        <v>2017</v>
      </c>
      <c r="L467" s="2" t="str">
        <f>HYPERLINK("http://dx.doi.org/10.1103/PhysRevE.96.012305","http://dx.doi.org/10.1103/PhysRevE.96.012305")</f>
        <v>http://dx.doi.org/10.1103/PhysRevE.96.012305</v>
      </c>
    </row>
    <row r="468" spans="1:12" customFormat="1" ht="15" x14ac:dyDescent="0.25">
      <c r="A468" s="2" t="s">
        <v>6290</v>
      </c>
      <c r="B468" s="2" t="s">
        <v>6591</v>
      </c>
      <c r="C468" s="2" t="s">
        <v>1747</v>
      </c>
      <c r="D468" s="2" t="s">
        <v>4752</v>
      </c>
      <c r="E468" s="2" t="s">
        <v>4573</v>
      </c>
      <c r="F468" s="2" t="s">
        <v>4390</v>
      </c>
      <c r="G468" s="2" t="s">
        <v>4753</v>
      </c>
      <c r="H468" s="2" t="s">
        <v>4390</v>
      </c>
      <c r="I468" s="2" t="s">
        <v>4754</v>
      </c>
      <c r="J468" s="2" t="s">
        <v>4390</v>
      </c>
      <c r="K468" s="2" t="s">
        <v>4390</v>
      </c>
      <c r="L468" s="2" t="str">
        <f>HYPERLINK("http://dx.doi.org/10.3934/mfc.2022007","http://dx.doi.org/10.3934/mfc.2022007")</f>
        <v>http://dx.doi.org/10.3934/mfc.2022007</v>
      </c>
    </row>
    <row r="469" spans="1:12" customFormat="1" ht="15" x14ac:dyDescent="0.25">
      <c r="A469" s="2" t="s">
        <v>4726</v>
      </c>
      <c r="B469" s="2" t="s">
        <v>6591</v>
      </c>
      <c r="C469" s="2" t="s">
        <v>5441</v>
      </c>
      <c r="D469" s="2" t="s">
        <v>4666</v>
      </c>
      <c r="E469" s="2" t="s">
        <v>4394</v>
      </c>
      <c r="F469" s="2" t="s">
        <v>4390</v>
      </c>
      <c r="G469" s="2" t="s">
        <v>4668</v>
      </c>
      <c r="H469" s="2" t="s">
        <v>4669</v>
      </c>
      <c r="I469" s="2" t="s">
        <v>4670</v>
      </c>
      <c r="J469" s="2" t="s">
        <v>4390</v>
      </c>
      <c r="K469" s="2">
        <v>2021</v>
      </c>
      <c r="L469" s="2" t="str">
        <f>HYPERLINK("http://dx.doi.org/10.22226/2410-3535-2021-3-315-320","http://dx.doi.org/10.22226/2410-3535-2021-3-315-320")</f>
        <v>http://dx.doi.org/10.22226/2410-3535-2021-3-315-320</v>
      </c>
    </row>
    <row r="470" spans="1:12" customFormat="1" ht="15" x14ac:dyDescent="0.25">
      <c r="A470" s="2" t="s">
        <v>6195</v>
      </c>
      <c r="B470" s="2" t="s">
        <v>6591</v>
      </c>
      <c r="C470" s="2" t="s">
        <v>6196</v>
      </c>
      <c r="D470" s="2" t="s">
        <v>6197</v>
      </c>
      <c r="E470" s="2" t="s">
        <v>4394</v>
      </c>
      <c r="F470" s="2" t="s">
        <v>4390</v>
      </c>
      <c r="G470" s="2" t="s">
        <v>6198</v>
      </c>
      <c r="H470" s="2" t="s">
        <v>6199</v>
      </c>
      <c r="I470" s="2" t="s">
        <v>4390</v>
      </c>
      <c r="J470" s="2" t="s">
        <v>4390</v>
      </c>
      <c r="K470" s="2">
        <v>2020</v>
      </c>
      <c r="L470" s="2" t="str">
        <f>HYPERLINK("http://dx.doi.org/10.33889/IJMEMS.2020.5.2.018","http://dx.doi.org/10.33889/IJMEMS.2020.5.2.018")</f>
        <v>http://dx.doi.org/10.33889/IJMEMS.2020.5.2.018</v>
      </c>
    </row>
    <row r="471" spans="1:12" customFormat="1" ht="15" x14ac:dyDescent="0.25">
      <c r="A471" s="2" t="s">
        <v>4726</v>
      </c>
      <c r="B471" s="2" t="s">
        <v>6591</v>
      </c>
      <c r="C471" s="2" t="s">
        <v>6028</v>
      </c>
      <c r="D471" s="2" t="s">
        <v>4666</v>
      </c>
      <c r="E471" s="2" t="s">
        <v>4394</v>
      </c>
      <c r="F471" s="2" t="s">
        <v>4390</v>
      </c>
      <c r="G471" s="2" t="s">
        <v>4668</v>
      </c>
      <c r="H471" s="2" t="s">
        <v>4669</v>
      </c>
      <c r="I471" s="2" t="s">
        <v>4670</v>
      </c>
      <c r="J471" s="2" t="s">
        <v>4390</v>
      </c>
      <c r="K471" s="2">
        <v>2021</v>
      </c>
      <c r="L471" s="2" t="str">
        <f>HYPERLINK("http://dx.doi.org/10.22226/2410-3535-2021-4-462-466","http://dx.doi.org/10.22226/2410-3535-2021-4-462-466")</f>
        <v>http://dx.doi.org/10.22226/2410-3535-2021-4-462-466</v>
      </c>
    </row>
    <row r="472" spans="1:12" customFormat="1" ht="15" x14ac:dyDescent="0.25">
      <c r="A472" s="2" t="s">
        <v>6445</v>
      </c>
      <c r="B472" s="2" t="s">
        <v>6591</v>
      </c>
      <c r="C472" s="2" t="s">
        <v>6446</v>
      </c>
      <c r="D472" s="2" t="s">
        <v>6447</v>
      </c>
      <c r="E472" s="2" t="s">
        <v>4394</v>
      </c>
      <c r="F472" s="2" t="s">
        <v>4390</v>
      </c>
      <c r="G472" s="2" t="s">
        <v>6448</v>
      </c>
      <c r="H472" s="2" t="s">
        <v>6449</v>
      </c>
      <c r="I472" s="2" t="s">
        <v>6450</v>
      </c>
      <c r="J472" s="2" t="s">
        <v>4390</v>
      </c>
      <c r="K472" s="2">
        <v>2022</v>
      </c>
      <c r="L472" s="2" t="str">
        <f>HYPERLINK("http://dx.doi.org/10.1016/j.jallcom.2022.164228","http://dx.doi.org/10.1016/j.jallcom.2022.164228")</f>
        <v>http://dx.doi.org/10.1016/j.jallcom.2022.164228</v>
      </c>
    </row>
    <row r="473" spans="1:12" customFormat="1" ht="15" x14ac:dyDescent="0.25">
      <c r="A473" s="2" t="s">
        <v>4726</v>
      </c>
      <c r="B473" s="2" t="s">
        <v>6591</v>
      </c>
      <c r="C473" s="2" t="s">
        <v>4210</v>
      </c>
      <c r="D473" s="2" t="s">
        <v>423</v>
      </c>
      <c r="E473" s="2" t="s">
        <v>4401</v>
      </c>
      <c r="F473" s="2" t="s">
        <v>5470</v>
      </c>
      <c r="G473" s="2" t="s">
        <v>512</v>
      </c>
      <c r="H473" s="2" t="s">
        <v>421</v>
      </c>
      <c r="I473" s="2" t="s">
        <v>4390</v>
      </c>
      <c r="J473" s="2" t="s">
        <v>4390</v>
      </c>
      <c r="K473" s="2">
        <v>2020</v>
      </c>
      <c r="L473" s="2" t="str">
        <f>HYPERLINK("http://dx.doi.org/10.1016/j.matpr.2019.05.379","http://dx.doi.org/10.1016/j.matpr.2019.05.379")</f>
        <v>http://dx.doi.org/10.1016/j.matpr.2019.05.379</v>
      </c>
    </row>
    <row r="474" spans="1:12" customFormat="1" ht="15" x14ac:dyDescent="0.25">
      <c r="A474" s="2" t="s">
        <v>4726</v>
      </c>
      <c r="B474" s="2" t="s">
        <v>6591</v>
      </c>
      <c r="C474" s="2" t="s">
        <v>3851</v>
      </c>
      <c r="D474" s="2" t="s">
        <v>4728</v>
      </c>
      <c r="E474" s="2" t="s">
        <v>4394</v>
      </c>
      <c r="F474" s="2" t="s">
        <v>4390</v>
      </c>
      <c r="G474" s="2" t="s">
        <v>4659</v>
      </c>
      <c r="H474" s="2" t="s">
        <v>4729</v>
      </c>
      <c r="I474" s="2" t="s">
        <v>4390</v>
      </c>
      <c r="J474" s="2" t="s">
        <v>4390</v>
      </c>
      <c r="K474" s="2">
        <v>2019</v>
      </c>
      <c r="L474" s="2" t="str">
        <f>HYPERLINK("http://dx.doi.org/10.1088/2053-1591/ab2af2","http://dx.doi.org/10.1088/2053-1591/ab2af2")</f>
        <v>http://dx.doi.org/10.1088/2053-1591/ab2af2</v>
      </c>
    </row>
    <row r="475" spans="1:12" customFormat="1" ht="15" x14ac:dyDescent="0.25">
      <c r="A475" s="2" t="s">
        <v>5344</v>
      </c>
      <c r="B475" s="2" t="s">
        <v>6591</v>
      </c>
      <c r="C475" s="2" t="s">
        <v>65</v>
      </c>
      <c r="D475" s="2" t="s">
        <v>5345</v>
      </c>
      <c r="E475" s="2" t="s">
        <v>4573</v>
      </c>
      <c r="F475" s="2" t="s">
        <v>4390</v>
      </c>
      <c r="G475" s="2" t="s">
        <v>558</v>
      </c>
      <c r="H475" s="2" t="s">
        <v>5346</v>
      </c>
      <c r="I475" s="2" t="s">
        <v>5347</v>
      </c>
      <c r="J475" s="2" t="s">
        <v>4390</v>
      </c>
      <c r="K475" s="2" t="s">
        <v>4390</v>
      </c>
      <c r="L475" s="2" t="str">
        <f>HYPERLINK("http://dx.doi.org/10.1007/s11030-022-10497-3","http://dx.doi.org/10.1007/s11030-022-10497-3")</f>
        <v>http://dx.doi.org/10.1007/s11030-022-10497-3</v>
      </c>
    </row>
    <row r="476" spans="1:12" customFormat="1" ht="15" x14ac:dyDescent="0.25">
      <c r="A476" s="2" t="s">
        <v>5802</v>
      </c>
      <c r="B476" s="2" t="s">
        <v>6591</v>
      </c>
      <c r="C476" s="2" t="s">
        <v>2575</v>
      </c>
      <c r="D476" s="2" t="s">
        <v>5803</v>
      </c>
      <c r="E476" s="2" t="s">
        <v>4394</v>
      </c>
      <c r="F476" s="2" t="s">
        <v>4390</v>
      </c>
      <c r="G476" s="2" t="s">
        <v>558</v>
      </c>
      <c r="H476" s="2" t="s">
        <v>5804</v>
      </c>
      <c r="I476" s="2" t="s">
        <v>5805</v>
      </c>
      <c r="J476" s="2" t="s">
        <v>4390</v>
      </c>
      <c r="K476" s="2">
        <v>2021</v>
      </c>
      <c r="L476" s="2" t="str">
        <f>HYPERLINK("http://dx.doi.org/10.1007/s10854-021-06441-0","http://dx.doi.org/10.1007/s10854-021-06441-0")</f>
        <v>http://dx.doi.org/10.1007/s10854-021-06441-0</v>
      </c>
    </row>
    <row r="477" spans="1:12" customFormat="1" ht="15" x14ac:dyDescent="0.25">
      <c r="A477" s="2" t="s">
        <v>6433</v>
      </c>
      <c r="B477" s="2" t="s">
        <v>6591</v>
      </c>
      <c r="C477" s="2" t="s">
        <v>6434</v>
      </c>
      <c r="D477" s="2" t="s">
        <v>6435</v>
      </c>
      <c r="E477" s="2" t="s">
        <v>4573</v>
      </c>
      <c r="F477" s="2" t="s">
        <v>4390</v>
      </c>
      <c r="G477" s="2" t="s">
        <v>4611</v>
      </c>
      <c r="H477" s="2" t="s">
        <v>6436</v>
      </c>
      <c r="I477" s="2" t="s">
        <v>6437</v>
      </c>
      <c r="J477" s="2" t="s">
        <v>4390</v>
      </c>
      <c r="K477" s="2" t="s">
        <v>4390</v>
      </c>
      <c r="L477" s="2" t="str">
        <f>HYPERLINK("http://dx.doi.org/10.1007/s12011-022-03389-y","http://dx.doi.org/10.1007/s12011-022-03389-y")</f>
        <v>http://dx.doi.org/10.1007/s12011-022-03389-y</v>
      </c>
    </row>
    <row r="478" spans="1:12" customFormat="1" ht="15" x14ac:dyDescent="0.25">
      <c r="A478" s="2" t="s">
        <v>6000</v>
      </c>
      <c r="B478" s="2" t="s">
        <v>6591</v>
      </c>
      <c r="C478" s="2" t="s">
        <v>6001</v>
      </c>
      <c r="D478" s="2" t="s">
        <v>5803</v>
      </c>
      <c r="E478" s="2" t="s">
        <v>4394</v>
      </c>
      <c r="F478" s="2" t="s">
        <v>4390</v>
      </c>
      <c r="G478" s="2" t="s">
        <v>558</v>
      </c>
      <c r="H478" s="2" t="s">
        <v>5804</v>
      </c>
      <c r="I478" s="2" t="s">
        <v>5805</v>
      </c>
      <c r="J478" s="2" t="s">
        <v>4390</v>
      </c>
      <c r="K478" s="2">
        <v>2022</v>
      </c>
      <c r="L478" s="2" t="str">
        <f>HYPERLINK("http://dx.doi.org/10.1007/s10854-022-08592-0","http://dx.doi.org/10.1007/s10854-022-08592-0")</f>
        <v>http://dx.doi.org/10.1007/s10854-022-08592-0</v>
      </c>
    </row>
    <row r="479" spans="1:12" customFormat="1" ht="15" x14ac:dyDescent="0.25">
      <c r="A479" s="2" t="s">
        <v>5552</v>
      </c>
      <c r="B479" s="2" t="s">
        <v>6591</v>
      </c>
      <c r="C479" s="2" t="s">
        <v>5553</v>
      </c>
      <c r="D479" s="2" t="s">
        <v>5554</v>
      </c>
      <c r="E479" s="2" t="s">
        <v>4394</v>
      </c>
      <c r="F479" s="2" t="s">
        <v>4390</v>
      </c>
      <c r="G479" s="2" t="s">
        <v>5091</v>
      </c>
      <c r="H479" s="2" t="s">
        <v>5555</v>
      </c>
      <c r="I479" s="2" t="s">
        <v>5556</v>
      </c>
      <c r="J479" s="2" t="s">
        <v>4390</v>
      </c>
      <c r="K479" s="2">
        <v>2020</v>
      </c>
      <c r="L479" s="2" t="str">
        <f>HYPERLINK("http://dx.doi.org/10.2174/1570178617666200225104704","http://dx.doi.org/10.2174/1570178617666200225104704")</f>
        <v>http://dx.doi.org/10.2174/1570178617666200225104704</v>
      </c>
    </row>
    <row r="480" spans="1:12" customFormat="1" ht="15" x14ac:dyDescent="0.25">
      <c r="A480" s="2" t="s">
        <v>6191</v>
      </c>
      <c r="B480" s="2" t="s">
        <v>6591</v>
      </c>
      <c r="C480" s="2" t="s">
        <v>1480</v>
      </c>
      <c r="D480" s="2" t="s">
        <v>6192</v>
      </c>
      <c r="E480" s="2" t="s">
        <v>4394</v>
      </c>
      <c r="F480" s="2" t="s">
        <v>4390</v>
      </c>
      <c r="G480" s="2" t="s">
        <v>4961</v>
      </c>
      <c r="H480" s="2" t="s">
        <v>6193</v>
      </c>
      <c r="I480" s="2" t="s">
        <v>6194</v>
      </c>
      <c r="J480" s="2" t="s">
        <v>4390</v>
      </c>
      <c r="K480" s="2">
        <v>2022</v>
      </c>
      <c r="L480" s="2" t="str">
        <f>HYPERLINK("http://dx.doi.org/10.1055/a-1672-3000","http://dx.doi.org/10.1055/a-1672-3000")</f>
        <v>http://dx.doi.org/10.1055/a-1672-3000</v>
      </c>
    </row>
    <row r="481" spans="1:12" customFormat="1" ht="15" x14ac:dyDescent="0.25">
      <c r="A481" s="2" t="s">
        <v>6207</v>
      </c>
      <c r="B481" s="2" t="s">
        <v>6591</v>
      </c>
      <c r="C481" s="2" t="s">
        <v>2359</v>
      </c>
      <c r="D481" s="2" t="s">
        <v>6208</v>
      </c>
      <c r="E481" s="2" t="s">
        <v>4394</v>
      </c>
      <c r="F481" s="2" t="s">
        <v>4390</v>
      </c>
      <c r="G481" s="2" t="s">
        <v>4888</v>
      </c>
      <c r="H481" s="2" t="s">
        <v>6209</v>
      </c>
      <c r="I481" s="2" t="s">
        <v>6210</v>
      </c>
      <c r="J481" s="2" t="s">
        <v>4390</v>
      </c>
      <c r="K481" s="2">
        <v>2021</v>
      </c>
      <c r="L481" s="2" t="str">
        <f>HYPERLINK("http://dx.doi.org/10.1007/s13370-020-00862-6","http://dx.doi.org/10.1007/s13370-020-00862-6")</f>
        <v>http://dx.doi.org/10.1007/s13370-020-00862-6</v>
      </c>
    </row>
    <row r="482" spans="1:12" customFormat="1" ht="15" x14ac:dyDescent="0.25">
      <c r="A482" s="2" t="s">
        <v>5515</v>
      </c>
      <c r="B482" s="2" t="s">
        <v>6591</v>
      </c>
      <c r="C482" s="2" t="s">
        <v>5516</v>
      </c>
      <c r="D482" s="2" t="s">
        <v>5517</v>
      </c>
      <c r="E482" s="2" t="s">
        <v>4394</v>
      </c>
      <c r="F482" s="2" t="s">
        <v>4390</v>
      </c>
      <c r="G482" s="2" t="s">
        <v>5518</v>
      </c>
      <c r="H482" s="2" t="s">
        <v>5519</v>
      </c>
      <c r="I482" s="2" t="s">
        <v>5</v>
      </c>
      <c r="J482" s="2" t="s">
        <v>4390</v>
      </c>
      <c r="K482" s="2">
        <v>2022</v>
      </c>
      <c r="L482" s="2" t="str">
        <f>HYPERLINK("http://dx.doi.org/10.11568/kjm.2022.30.1.161","http://dx.doi.org/10.11568/kjm.2022.30.1.161")</f>
        <v>http://dx.doi.org/10.11568/kjm.2022.30.1.161</v>
      </c>
    </row>
    <row r="483" spans="1:12" customFormat="1" ht="15" x14ac:dyDescent="0.25">
      <c r="A483" s="2" t="s">
        <v>5611</v>
      </c>
      <c r="B483" s="2" t="s">
        <v>6591</v>
      </c>
      <c r="C483" s="2" t="s">
        <v>762</v>
      </c>
      <c r="D483" s="2" t="s">
        <v>5612</v>
      </c>
      <c r="E483" s="2" t="s">
        <v>4394</v>
      </c>
      <c r="F483" s="2" t="s">
        <v>4390</v>
      </c>
      <c r="G483" s="2" t="s">
        <v>5613</v>
      </c>
      <c r="H483" s="2" t="s">
        <v>5614</v>
      </c>
      <c r="I483" s="2" t="s">
        <v>4390</v>
      </c>
      <c r="J483" s="2" t="s">
        <v>4390</v>
      </c>
      <c r="K483" s="2">
        <v>2022</v>
      </c>
      <c r="L483" s="2" t="str">
        <f>HYPERLINK("http://dx.doi.org/10.4995/agt.2022.17418","http://dx.doi.org/10.4995/agt.2022.17418")</f>
        <v>http://dx.doi.org/10.4995/agt.2022.17418</v>
      </c>
    </row>
    <row r="484" spans="1:12" customFormat="1" ht="15" x14ac:dyDescent="0.25">
      <c r="A484" s="2" t="s">
        <v>4986</v>
      </c>
      <c r="B484" s="2" t="s">
        <v>6591</v>
      </c>
      <c r="C484" s="2" t="s">
        <v>1985</v>
      </c>
      <c r="D484" s="2" t="s">
        <v>4987</v>
      </c>
      <c r="E484" s="2" t="s">
        <v>4394</v>
      </c>
      <c r="F484" s="2" t="s">
        <v>4390</v>
      </c>
      <c r="G484" s="2" t="s">
        <v>4988</v>
      </c>
      <c r="H484" s="2" t="s">
        <v>4989</v>
      </c>
      <c r="I484" s="2" t="s">
        <v>4390</v>
      </c>
      <c r="J484" s="2" t="s">
        <v>4390</v>
      </c>
      <c r="K484" s="2">
        <v>2022</v>
      </c>
      <c r="L484" s="2" t="str">
        <f>HYPERLINK("http://dx.doi.org/10.2298/FIL2205539R","http://dx.doi.org/10.2298/FIL2205539R")</f>
        <v>http://dx.doi.org/10.2298/FIL2205539R</v>
      </c>
    </row>
    <row r="485" spans="1:12" customFormat="1" ht="15" x14ac:dyDescent="0.25">
      <c r="A485" s="2" t="s">
        <v>5348</v>
      </c>
      <c r="B485" s="2" t="s">
        <v>6591</v>
      </c>
      <c r="C485" s="2" t="s">
        <v>74</v>
      </c>
      <c r="D485" s="2" t="s">
        <v>5349</v>
      </c>
      <c r="E485" s="2" t="s">
        <v>4573</v>
      </c>
      <c r="F485" s="2" t="s">
        <v>4390</v>
      </c>
      <c r="G485" s="2" t="s">
        <v>5350</v>
      </c>
      <c r="H485" s="2" t="s">
        <v>5351</v>
      </c>
      <c r="I485" s="2" t="s">
        <v>4390</v>
      </c>
      <c r="J485" s="2" t="s">
        <v>4390</v>
      </c>
      <c r="K485" s="2" t="s">
        <v>4390</v>
      </c>
      <c r="L485" s="2" t="str">
        <f>HYPERLINK("http://dx.doi.org/10.1021/acsomega.2c06727","http://dx.doi.org/10.1021/acsomega.2c06727")</f>
        <v>http://dx.doi.org/10.1021/acsomega.2c06727</v>
      </c>
    </row>
    <row r="486" spans="1:12" customFormat="1" ht="15" x14ac:dyDescent="0.25">
      <c r="A486" s="2" t="s">
        <v>6371</v>
      </c>
      <c r="B486" s="2" t="s">
        <v>6591</v>
      </c>
      <c r="C486" s="2" t="s">
        <v>2118</v>
      </c>
      <c r="D486" s="2" t="s">
        <v>6395</v>
      </c>
      <c r="E486" s="2" t="s">
        <v>4394</v>
      </c>
      <c r="F486" s="2" t="s">
        <v>4390</v>
      </c>
      <c r="G486" s="2" t="s">
        <v>4825</v>
      </c>
      <c r="H486" s="2" t="s">
        <v>6396</v>
      </c>
      <c r="I486" s="2" t="s">
        <v>6397</v>
      </c>
      <c r="J486" s="2" t="s">
        <v>4390</v>
      </c>
      <c r="K486" s="2">
        <v>2021</v>
      </c>
      <c r="L486" s="2" t="str">
        <f>HYPERLINK("http://dx.doi.org/10.1016/j.ceramint.2021.08.364","http://dx.doi.org/10.1016/j.ceramint.2021.08.364")</f>
        <v>http://dx.doi.org/10.1016/j.ceramint.2021.08.364</v>
      </c>
    </row>
    <row r="487" spans="1:12" customFormat="1" ht="15" x14ac:dyDescent="0.25">
      <c r="A487" s="2" t="s">
        <v>5790</v>
      </c>
      <c r="B487" s="2" t="s">
        <v>6591</v>
      </c>
      <c r="C487" s="2" t="s">
        <v>36</v>
      </c>
      <c r="D487" s="2" t="s">
        <v>5791</v>
      </c>
      <c r="E487" s="2" t="s">
        <v>4394</v>
      </c>
      <c r="F487" s="2" t="s">
        <v>4390</v>
      </c>
      <c r="G487" s="2" t="s">
        <v>558</v>
      </c>
      <c r="H487" s="2" t="s">
        <v>5792</v>
      </c>
      <c r="I487" s="2" t="s">
        <v>5793</v>
      </c>
      <c r="J487" s="2" t="s">
        <v>4390</v>
      </c>
      <c r="K487" s="2">
        <v>2022</v>
      </c>
      <c r="L487" s="2" t="str">
        <f>HYPERLINK("http://dx.doi.org/10.1007/s12010-022-03931-7","http://dx.doi.org/10.1007/s12010-022-03931-7")</f>
        <v>http://dx.doi.org/10.1007/s12010-022-03931-7</v>
      </c>
    </row>
    <row r="488" spans="1:12" customFormat="1" ht="15" x14ac:dyDescent="0.25">
      <c r="A488" s="2" t="s">
        <v>5723</v>
      </c>
      <c r="B488" s="2" t="s">
        <v>6591</v>
      </c>
      <c r="C488" s="2" t="s">
        <v>157</v>
      </c>
      <c r="D488" s="2" t="s">
        <v>5724</v>
      </c>
      <c r="E488" s="2" t="s">
        <v>4394</v>
      </c>
      <c r="F488" s="2" t="s">
        <v>4390</v>
      </c>
      <c r="G488" s="2" t="s">
        <v>5350</v>
      </c>
      <c r="H488" s="2" t="s">
        <v>5725</v>
      </c>
      <c r="I488" s="2" t="s">
        <v>5726</v>
      </c>
      <c r="J488" s="2" t="s">
        <v>4390</v>
      </c>
      <c r="K488" s="2">
        <v>2021</v>
      </c>
      <c r="L488" s="2" t="str">
        <f>HYPERLINK("http://dx.doi.org/10.1021/acs.biomac.1c00537","http://dx.doi.org/10.1021/acs.biomac.1c00537")</f>
        <v>http://dx.doi.org/10.1021/acs.biomac.1c00537</v>
      </c>
    </row>
    <row r="489" spans="1:12" customFormat="1" ht="15" x14ac:dyDescent="0.25">
      <c r="A489" s="2" t="s">
        <v>5755</v>
      </c>
      <c r="B489" s="2" t="s">
        <v>6591</v>
      </c>
      <c r="C489" s="2" t="s">
        <v>5756</v>
      </c>
      <c r="D489" s="2" t="s">
        <v>5757</v>
      </c>
      <c r="E489" s="2" t="s">
        <v>4394</v>
      </c>
      <c r="F489" s="2" t="s">
        <v>4390</v>
      </c>
      <c r="G489" s="2" t="s">
        <v>5758</v>
      </c>
      <c r="H489" s="2" t="s">
        <v>5759</v>
      </c>
      <c r="I489" s="2" t="s">
        <v>5760</v>
      </c>
      <c r="J489" s="2" t="s">
        <v>4390</v>
      </c>
      <c r="K489" s="2">
        <v>2020</v>
      </c>
      <c r="L489" s="2" t="str">
        <f>HYPERLINK("http://dx.doi.org/10.3233/AJW200044","http://dx.doi.org/10.3233/AJW200044")</f>
        <v>http://dx.doi.org/10.3233/AJW200044</v>
      </c>
    </row>
    <row r="490" spans="1:12" customFormat="1" ht="15" x14ac:dyDescent="0.25">
      <c r="A490" s="2" t="s">
        <v>5250</v>
      </c>
      <c r="B490" s="2" t="s">
        <v>6591</v>
      </c>
      <c r="C490" s="2" t="s">
        <v>49</v>
      </c>
      <c r="D490" s="2" t="s">
        <v>118</v>
      </c>
      <c r="E490" s="2" t="s">
        <v>4653</v>
      </c>
      <c r="F490" s="2" t="s">
        <v>4390</v>
      </c>
      <c r="G490" s="2" t="s">
        <v>5091</v>
      </c>
      <c r="H490" s="2" t="s">
        <v>5251</v>
      </c>
      <c r="I490" s="2" t="s">
        <v>5252</v>
      </c>
      <c r="J490" s="2" t="s">
        <v>4390</v>
      </c>
      <c r="K490" s="2">
        <v>2022</v>
      </c>
      <c r="L490" s="2" t="str">
        <f>HYPERLINK("http://dx.doi.org/10.2174/157017941908221005112744","http://dx.doi.org/10.2174/157017941908221005112744")</f>
        <v>http://dx.doi.org/10.2174/157017941908221005112744</v>
      </c>
    </row>
    <row r="491" spans="1:12" customFormat="1" ht="15" x14ac:dyDescent="0.25">
      <c r="A491" s="2" t="s">
        <v>5144</v>
      </c>
      <c r="B491" s="2" t="s">
        <v>6591</v>
      </c>
      <c r="C491" s="2" t="s">
        <v>5145</v>
      </c>
      <c r="D491" s="2" t="s">
        <v>5146</v>
      </c>
      <c r="E491" s="2" t="s">
        <v>4394</v>
      </c>
      <c r="F491" s="2" t="s">
        <v>4390</v>
      </c>
      <c r="G491" s="2" t="s">
        <v>512</v>
      </c>
      <c r="H491" s="2" t="s">
        <v>5147</v>
      </c>
      <c r="I491" s="2" t="s">
        <v>5148</v>
      </c>
      <c r="J491" s="2" t="s">
        <v>4390</v>
      </c>
      <c r="K491" s="2">
        <v>2022</v>
      </c>
      <c r="L491" s="2" t="str">
        <f>HYPERLINK("http://dx.doi.org/10.1016/j.microc.2022.107708","http://dx.doi.org/10.1016/j.microc.2022.107708")</f>
        <v>http://dx.doi.org/10.1016/j.microc.2022.107708</v>
      </c>
    </row>
    <row r="492" spans="1:12" customFormat="1" ht="15" x14ac:dyDescent="0.25">
      <c r="A492" s="2" t="s">
        <v>6171</v>
      </c>
      <c r="B492" s="2" t="s">
        <v>6591</v>
      </c>
      <c r="C492" s="2" t="s">
        <v>2226</v>
      </c>
      <c r="D492" s="2" t="s">
        <v>5109</v>
      </c>
      <c r="E492" s="2" t="s">
        <v>4394</v>
      </c>
      <c r="F492" s="2" t="s">
        <v>4390</v>
      </c>
      <c r="G492" s="2" t="s">
        <v>4747</v>
      </c>
      <c r="H492" s="2" t="s">
        <v>5110</v>
      </c>
      <c r="I492" s="2" t="s">
        <v>5111</v>
      </c>
      <c r="J492" s="2" t="s">
        <v>4390</v>
      </c>
      <c r="K492" s="2">
        <v>2021</v>
      </c>
      <c r="L492" s="2" t="str">
        <f>HYPERLINK("http://dx.doi.org/10.1103/PhysRevD.104.103534","http://dx.doi.org/10.1103/PhysRevD.104.103534")</f>
        <v>http://dx.doi.org/10.1103/PhysRevD.104.103534</v>
      </c>
    </row>
    <row r="493" spans="1:12" customFormat="1" ht="15" x14ac:dyDescent="0.25">
      <c r="A493" s="2" t="s">
        <v>6411</v>
      </c>
      <c r="B493" s="2" t="s">
        <v>6591</v>
      </c>
      <c r="C493" s="2" t="s">
        <v>6412</v>
      </c>
      <c r="D493" s="2" t="s">
        <v>6413</v>
      </c>
      <c r="E493" s="2" t="s">
        <v>4394</v>
      </c>
      <c r="F493" s="2" t="s">
        <v>4390</v>
      </c>
      <c r="G493" s="2" t="s">
        <v>5244</v>
      </c>
      <c r="H493" s="2" t="s">
        <v>6414</v>
      </c>
      <c r="I493" s="2" t="s">
        <v>6415</v>
      </c>
      <c r="J493" s="2" t="s">
        <v>4390</v>
      </c>
      <c r="K493" s="2">
        <v>2022</v>
      </c>
      <c r="L493" s="2" t="str">
        <f>HYPERLINK("http://dx.doi.org/10.1016/j.aop.2022.169092","http://dx.doi.org/10.1016/j.aop.2022.169092")</f>
        <v>http://dx.doi.org/10.1016/j.aop.2022.169092</v>
      </c>
    </row>
    <row r="494" spans="1:12" customFormat="1" ht="15" x14ac:dyDescent="0.25">
      <c r="A494" s="2" t="s">
        <v>5552</v>
      </c>
      <c r="B494" s="2" t="s">
        <v>6591</v>
      </c>
      <c r="C494" s="2" t="s">
        <v>855</v>
      </c>
      <c r="D494" s="2" t="s">
        <v>5554</v>
      </c>
      <c r="E494" s="2" t="s">
        <v>4394</v>
      </c>
      <c r="F494" s="2" t="s">
        <v>4390</v>
      </c>
      <c r="G494" s="2" t="s">
        <v>5091</v>
      </c>
      <c r="H494" s="2" t="s">
        <v>5555</v>
      </c>
      <c r="I494" s="2" t="s">
        <v>5556</v>
      </c>
      <c r="J494" s="2" t="s">
        <v>4390</v>
      </c>
      <c r="K494" s="2">
        <v>2022</v>
      </c>
      <c r="L494" s="2" t="str">
        <f>HYPERLINK("http://dx.doi.org/10.2174/1570178619666220105151953","http://dx.doi.org/10.2174/1570178619666220105151953")</f>
        <v>http://dx.doi.org/10.2174/1570178619666220105151953</v>
      </c>
    </row>
    <row r="495" spans="1:12" customFormat="1" ht="15" x14ac:dyDescent="0.25">
      <c r="A495" s="2" t="s">
        <v>5920</v>
      </c>
      <c r="B495" s="2" t="s">
        <v>6591</v>
      </c>
      <c r="C495" s="2" t="s">
        <v>2025</v>
      </c>
      <c r="D495" s="2" t="s">
        <v>5921</v>
      </c>
      <c r="E495" s="2" t="s">
        <v>4394</v>
      </c>
      <c r="F495" s="2" t="s">
        <v>4390</v>
      </c>
      <c r="G495" s="2" t="s">
        <v>4559</v>
      </c>
      <c r="H495" s="2" t="s">
        <v>5922</v>
      </c>
      <c r="I495" s="2" t="s">
        <v>5923</v>
      </c>
      <c r="J495" s="2" t="s">
        <v>4390</v>
      </c>
      <c r="K495" s="2">
        <v>2022</v>
      </c>
      <c r="L495" s="2" t="str">
        <f>HYPERLINK("http://dx.doi.org/10.1155/2022/9391183","http://dx.doi.org/10.1155/2022/9391183")</f>
        <v>http://dx.doi.org/10.1155/2022/9391183</v>
      </c>
    </row>
    <row r="496" spans="1:12" customFormat="1" ht="15" x14ac:dyDescent="0.25">
      <c r="A496" s="2" t="s">
        <v>5468</v>
      </c>
      <c r="B496" s="2" t="s">
        <v>6591</v>
      </c>
      <c r="C496" s="2" t="s">
        <v>5469</v>
      </c>
      <c r="D496" s="2" t="s">
        <v>5113</v>
      </c>
      <c r="E496" s="2" t="s">
        <v>4394</v>
      </c>
      <c r="F496" s="2" t="s">
        <v>4390</v>
      </c>
      <c r="G496" s="2" t="s">
        <v>5114</v>
      </c>
      <c r="H496" s="2" t="s">
        <v>5115</v>
      </c>
      <c r="I496" s="2" t="s">
        <v>4390</v>
      </c>
      <c r="J496" s="2" t="s">
        <v>4390</v>
      </c>
      <c r="K496" s="2">
        <v>2021</v>
      </c>
      <c r="L496" s="2" t="s">
        <v>4390</v>
      </c>
    </row>
    <row r="497" spans="1:12" customFormat="1" ht="15" x14ac:dyDescent="0.25">
      <c r="A497" s="2" t="s">
        <v>6216</v>
      </c>
      <c r="B497" s="2" t="s">
        <v>6591</v>
      </c>
      <c r="C497" s="2" t="s">
        <v>904</v>
      </c>
      <c r="D497" s="2" t="s">
        <v>6217</v>
      </c>
      <c r="E497" s="2" t="s">
        <v>4394</v>
      </c>
      <c r="F497" s="2" t="s">
        <v>4390</v>
      </c>
      <c r="G497" s="2" t="s">
        <v>5244</v>
      </c>
      <c r="H497" s="2" t="s">
        <v>6218</v>
      </c>
      <c r="I497" s="2" t="s">
        <v>6219</v>
      </c>
      <c r="J497" s="2" t="s">
        <v>4390</v>
      </c>
      <c r="K497" s="2">
        <v>2022</v>
      </c>
      <c r="L497" s="2" t="str">
        <f>HYPERLINK("http://dx.doi.org/10.1016/j.jmaa.2022.126184","http://dx.doi.org/10.1016/j.jmaa.2022.126184")</f>
        <v>http://dx.doi.org/10.1016/j.jmaa.2022.126184</v>
      </c>
    </row>
    <row r="498" spans="1:12" customFormat="1" ht="15" x14ac:dyDescent="0.25">
      <c r="A498" s="2" t="s">
        <v>6369</v>
      </c>
      <c r="B498" s="2" t="s">
        <v>6591</v>
      </c>
      <c r="C498" s="2" t="s">
        <v>6370</v>
      </c>
      <c r="D498" s="2" t="s">
        <v>5803</v>
      </c>
      <c r="E498" s="2" t="s">
        <v>4394</v>
      </c>
      <c r="F498" s="2" t="s">
        <v>4390</v>
      </c>
      <c r="G498" s="2" t="s">
        <v>558</v>
      </c>
      <c r="H498" s="2" t="s">
        <v>5804</v>
      </c>
      <c r="I498" s="2" t="s">
        <v>5805</v>
      </c>
      <c r="J498" s="2" t="s">
        <v>4390</v>
      </c>
      <c r="K498" s="2">
        <v>2022</v>
      </c>
      <c r="L498" s="2" t="str">
        <f>HYPERLINK("http://dx.doi.org/10.1007/s10854-022-08524-y","http://dx.doi.org/10.1007/s10854-022-08524-y")</f>
        <v>http://dx.doi.org/10.1007/s10854-022-08524-y</v>
      </c>
    </row>
    <row r="499" spans="1:12" customFormat="1" ht="15" x14ac:dyDescent="0.25">
      <c r="A499" s="2" t="s">
        <v>5978</v>
      </c>
      <c r="B499" s="2" t="s">
        <v>6591</v>
      </c>
      <c r="C499" s="2" t="s">
        <v>1943</v>
      </c>
      <c r="D499" s="2" t="s">
        <v>5979</v>
      </c>
      <c r="E499" s="2" t="s">
        <v>4573</v>
      </c>
      <c r="F499" s="2" t="s">
        <v>4390</v>
      </c>
      <c r="G499" s="2" t="s">
        <v>4809</v>
      </c>
      <c r="H499" s="2" t="s">
        <v>5980</v>
      </c>
      <c r="I499" s="2" t="s">
        <v>5981</v>
      </c>
      <c r="J499" s="2" t="s">
        <v>4390</v>
      </c>
      <c r="K499" s="2" t="s">
        <v>4390</v>
      </c>
      <c r="L499" s="2" t="str">
        <f>HYPERLINK("http://dx.doi.org/10.1080/02331934.2022.2060830","http://dx.doi.org/10.1080/02331934.2022.2060830")</f>
        <v>http://dx.doi.org/10.1080/02331934.2022.2060830</v>
      </c>
    </row>
    <row r="500" spans="1:12" customFormat="1" ht="15" x14ac:dyDescent="0.25">
      <c r="A500" s="2" t="s">
        <v>5112</v>
      </c>
      <c r="B500" s="2" t="s">
        <v>6591</v>
      </c>
      <c r="C500" s="2" t="s">
        <v>1691</v>
      </c>
      <c r="D500" s="2" t="s">
        <v>5113</v>
      </c>
      <c r="E500" s="2" t="s">
        <v>4394</v>
      </c>
      <c r="F500" s="2" t="s">
        <v>4390</v>
      </c>
      <c r="G500" s="2" t="s">
        <v>5114</v>
      </c>
      <c r="H500" s="2" t="s">
        <v>5115</v>
      </c>
      <c r="I500" s="2" t="s">
        <v>4390</v>
      </c>
      <c r="J500" s="2" t="s">
        <v>4390</v>
      </c>
      <c r="K500" s="2">
        <v>2022</v>
      </c>
      <c r="L500" s="2" t="s">
        <v>4390</v>
      </c>
    </row>
    <row r="501" spans="1:12" customFormat="1" ht="15" x14ac:dyDescent="0.25">
      <c r="A501" s="2" t="s">
        <v>5712</v>
      </c>
      <c r="B501" s="2" t="s">
        <v>6591</v>
      </c>
      <c r="C501" s="2" t="s">
        <v>927</v>
      </c>
      <c r="D501" s="2" t="s">
        <v>5713</v>
      </c>
      <c r="E501" s="2" t="s">
        <v>4394</v>
      </c>
      <c r="F501" s="2" t="s">
        <v>4390</v>
      </c>
      <c r="G501" s="2" t="s">
        <v>5290</v>
      </c>
      <c r="H501" s="2" t="s">
        <v>5714</v>
      </c>
      <c r="I501" s="2" t="s">
        <v>5715</v>
      </c>
      <c r="J501" s="2" t="s">
        <v>4390</v>
      </c>
      <c r="K501" s="2">
        <v>2022</v>
      </c>
      <c r="L501" s="2" t="str">
        <f>HYPERLINK("http://dx.doi.org/10.1088/1402-4896/ac81ff","http://dx.doi.org/10.1088/1402-4896/ac81ff")</f>
        <v>http://dx.doi.org/10.1088/1402-4896/ac81ff</v>
      </c>
    </row>
    <row r="502" spans="1:12" customFormat="1" ht="15" x14ac:dyDescent="0.25">
      <c r="A502" s="2" t="s">
        <v>6545</v>
      </c>
      <c r="B502" s="2" t="s">
        <v>6591</v>
      </c>
      <c r="C502" s="2" t="s">
        <v>6546</v>
      </c>
      <c r="D502" s="2" t="s">
        <v>6547</v>
      </c>
      <c r="E502" s="2" t="s">
        <v>4394</v>
      </c>
      <c r="F502" s="2" t="s">
        <v>4390</v>
      </c>
      <c r="G502" s="2" t="s">
        <v>4559</v>
      </c>
      <c r="H502" s="2" t="s">
        <v>6548</v>
      </c>
      <c r="I502" s="2" t="s">
        <v>6549</v>
      </c>
      <c r="J502" s="2" t="s">
        <v>4390</v>
      </c>
      <c r="K502" s="2">
        <v>2022</v>
      </c>
      <c r="L502" s="2" t="str">
        <f>HYPERLINK("http://dx.doi.org/10.1155/2022/4190732","http://dx.doi.org/10.1155/2022/4190732")</f>
        <v>http://dx.doi.org/10.1155/2022/4190732</v>
      </c>
    </row>
    <row r="503" spans="1:12" customFormat="1" ht="15" x14ac:dyDescent="0.25">
      <c r="A503" s="2" t="s">
        <v>6541</v>
      </c>
      <c r="B503" s="2" t="s">
        <v>6591</v>
      </c>
      <c r="C503" s="2" t="s">
        <v>3090</v>
      </c>
      <c r="D503" s="2" t="s">
        <v>6542</v>
      </c>
      <c r="E503" s="2" t="s">
        <v>4394</v>
      </c>
      <c r="F503" s="2" t="s">
        <v>4390</v>
      </c>
      <c r="G503" s="2" t="s">
        <v>4559</v>
      </c>
      <c r="H503" s="2" t="s">
        <v>6543</v>
      </c>
      <c r="I503" s="2" t="s">
        <v>6544</v>
      </c>
      <c r="J503" s="2" t="s">
        <v>4390</v>
      </c>
      <c r="K503" s="2">
        <v>2021</v>
      </c>
      <c r="L503" s="2" t="str">
        <f>HYPERLINK("http://dx.doi.org/10.1155/2021/6660175","http://dx.doi.org/10.1155/2021/6660175")</f>
        <v>http://dx.doi.org/10.1155/2021/6660175</v>
      </c>
    </row>
    <row r="504" spans="1:12" customFormat="1" ht="15" x14ac:dyDescent="0.25">
      <c r="A504" s="2" t="s">
        <v>5879</v>
      </c>
      <c r="B504" s="2" t="s">
        <v>6591</v>
      </c>
      <c r="C504" s="2" t="s">
        <v>709</v>
      </c>
      <c r="D504" s="2" t="s">
        <v>5880</v>
      </c>
      <c r="E504" s="2" t="s">
        <v>4394</v>
      </c>
      <c r="F504" s="2" t="s">
        <v>4390</v>
      </c>
      <c r="G504" s="2" t="s">
        <v>512</v>
      </c>
      <c r="H504" s="2" t="s">
        <v>5881</v>
      </c>
      <c r="I504" s="2" t="s">
        <v>5882</v>
      </c>
      <c r="J504" s="2" t="s">
        <v>4390</v>
      </c>
      <c r="K504" s="2">
        <v>2022</v>
      </c>
      <c r="L504" s="2" t="str">
        <f>HYPERLINK("http://dx.doi.org/10.1016/j.optmat.2022.113063","http://dx.doi.org/10.1016/j.optmat.2022.113063")</f>
        <v>http://dx.doi.org/10.1016/j.optmat.2022.113063</v>
      </c>
    </row>
    <row r="505" spans="1:12" customFormat="1" ht="15" x14ac:dyDescent="0.25">
      <c r="A505" s="2" t="s">
        <v>6581</v>
      </c>
      <c r="B505" s="2" t="s">
        <v>6591</v>
      </c>
      <c r="C505" s="2" t="s">
        <v>3228</v>
      </c>
      <c r="D505" s="2" t="s">
        <v>6582</v>
      </c>
      <c r="E505" s="2" t="s">
        <v>4394</v>
      </c>
      <c r="F505" s="2" t="s">
        <v>4390</v>
      </c>
      <c r="G505" s="2" t="s">
        <v>6583</v>
      </c>
      <c r="H505" s="2" t="s">
        <v>6584</v>
      </c>
      <c r="I505" s="2" t="s">
        <v>6585</v>
      </c>
      <c r="J505" s="2" t="s">
        <v>4390</v>
      </c>
      <c r="K505" s="2">
        <v>2020</v>
      </c>
      <c r="L505" s="2" t="str">
        <f>HYPERLINK("http://dx.doi.org/10.1051/ro/2019100","http://dx.doi.org/10.1051/ro/2019100")</f>
        <v>http://dx.doi.org/10.1051/ro/2019100</v>
      </c>
    </row>
    <row r="506" spans="1:12" customFormat="1" ht="15" x14ac:dyDescent="0.25">
      <c r="A506" s="2" t="s">
        <v>5624</v>
      </c>
      <c r="B506" s="2" t="s">
        <v>6591</v>
      </c>
      <c r="C506" s="2" t="s">
        <v>5625</v>
      </c>
      <c r="D506" s="2" t="s">
        <v>5626</v>
      </c>
      <c r="E506" s="2" t="s">
        <v>4394</v>
      </c>
      <c r="F506" s="2" t="s">
        <v>4390</v>
      </c>
      <c r="G506" s="2" t="s">
        <v>4724</v>
      </c>
      <c r="H506" s="2" t="s">
        <v>4390</v>
      </c>
      <c r="I506" s="2" t="s">
        <v>5627</v>
      </c>
      <c r="J506" s="2" t="s">
        <v>4390</v>
      </c>
      <c r="K506" s="2">
        <v>2022</v>
      </c>
      <c r="L506" s="2" t="str">
        <f>HYPERLINK("http://dx.doi.org/10.3390/sym14071376","http://dx.doi.org/10.3390/sym14071376")</f>
        <v>http://dx.doi.org/10.3390/sym14071376</v>
      </c>
    </row>
    <row r="507" spans="1:12" customFormat="1" ht="15" x14ac:dyDescent="0.25">
      <c r="A507" s="2" t="s">
        <v>6153</v>
      </c>
      <c r="B507" s="2" t="s">
        <v>6591</v>
      </c>
      <c r="C507" s="2" t="s">
        <v>6154</v>
      </c>
      <c r="D507" s="2" t="s">
        <v>5486</v>
      </c>
      <c r="E507" s="2" t="s">
        <v>4653</v>
      </c>
      <c r="F507" s="2" t="s">
        <v>4390</v>
      </c>
      <c r="G507" s="2" t="s">
        <v>5091</v>
      </c>
      <c r="H507" s="2" t="s">
        <v>5487</v>
      </c>
      <c r="I507" s="2" t="s">
        <v>5488</v>
      </c>
      <c r="J507" s="2" t="s">
        <v>4390</v>
      </c>
      <c r="K507" s="2">
        <v>2021</v>
      </c>
      <c r="L507" s="2" t="str">
        <f>HYPERLINK("http://dx.doi.org/10.2174/138527282503210122143159","http://dx.doi.org/10.2174/138527282503210122143159")</f>
        <v>http://dx.doi.org/10.2174/138527282503210122143159</v>
      </c>
    </row>
    <row r="508" spans="1:12" customFormat="1" ht="15" x14ac:dyDescent="0.25">
      <c r="A508" s="2" t="s">
        <v>5617</v>
      </c>
      <c r="B508" s="2" t="s">
        <v>6591</v>
      </c>
      <c r="C508" s="2" t="s">
        <v>5618</v>
      </c>
      <c r="D508" s="2" t="s">
        <v>5619</v>
      </c>
      <c r="E508" s="2" t="s">
        <v>4573</v>
      </c>
      <c r="F508" s="2" t="s">
        <v>4390</v>
      </c>
      <c r="G508" s="2" t="s">
        <v>558</v>
      </c>
      <c r="H508" s="2" t="s">
        <v>5620</v>
      </c>
      <c r="I508" s="2" t="s">
        <v>5621</v>
      </c>
      <c r="J508" s="2" t="s">
        <v>4390</v>
      </c>
      <c r="K508" s="2" t="s">
        <v>4390</v>
      </c>
      <c r="L508" s="2" t="str">
        <f>HYPERLINK("http://dx.doi.org/10.1007/s13762-022-04151-6","http://dx.doi.org/10.1007/s13762-022-04151-6")</f>
        <v>http://dx.doi.org/10.1007/s13762-022-04151-6</v>
      </c>
    </row>
    <row r="509" spans="1:12" customFormat="1" ht="15" x14ac:dyDescent="0.25">
      <c r="A509" s="2" t="s">
        <v>5994</v>
      </c>
      <c r="B509" s="2" t="s">
        <v>6591</v>
      </c>
      <c r="C509" s="2" t="s">
        <v>5995</v>
      </c>
      <c r="D509" s="2" t="s">
        <v>5486</v>
      </c>
      <c r="E509" s="2" t="s">
        <v>4433</v>
      </c>
      <c r="F509" s="2" t="s">
        <v>4390</v>
      </c>
      <c r="G509" s="2" t="s">
        <v>5091</v>
      </c>
      <c r="H509" s="2" t="s">
        <v>5487</v>
      </c>
      <c r="I509" s="2" t="s">
        <v>5488</v>
      </c>
      <c r="J509" s="2" t="s">
        <v>4390</v>
      </c>
      <c r="K509" s="2">
        <v>2022</v>
      </c>
      <c r="L509" s="2" t="str">
        <f>HYPERLINK("http://dx.doi.org/10.2174/1385272826666211229150318","http://dx.doi.org/10.2174/1385272826666211229150318")</f>
        <v>http://dx.doi.org/10.2174/1385272826666211229150318</v>
      </c>
    </row>
    <row r="510" spans="1:12" customFormat="1" ht="15" x14ac:dyDescent="0.25">
      <c r="A510" s="2" t="s">
        <v>5673</v>
      </c>
      <c r="B510" s="2" t="s">
        <v>6591</v>
      </c>
      <c r="C510" s="2" t="s">
        <v>1023</v>
      </c>
      <c r="D510" s="2" t="s">
        <v>5674</v>
      </c>
      <c r="E510" s="2" t="s">
        <v>4394</v>
      </c>
      <c r="F510" s="2" t="s">
        <v>4390</v>
      </c>
      <c r="G510" s="2" t="s">
        <v>5415</v>
      </c>
      <c r="H510" s="2" t="s">
        <v>5675</v>
      </c>
      <c r="I510" s="2" t="s">
        <v>5676</v>
      </c>
      <c r="J510" s="2" t="s">
        <v>4390</v>
      </c>
      <c r="K510" s="2">
        <v>2022</v>
      </c>
      <c r="L510" s="2" t="str">
        <f>HYPERLINK("http://dx.doi.org/10.1142/S0217732322501127","http://dx.doi.org/10.1142/S0217732322501127")</f>
        <v>http://dx.doi.org/10.1142/S0217732322501127</v>
      </c>
    </row>
    <row r="511" spans="1:12" customFormat="1" ht="15" x14ac:dyDescent="0.25">
      <c r="A511" s="2" t="s">
        <v>6258</v>
      </c>
      <c r="B511" s="2" t="s">
        <v>6591</v>
      </c>
      <c r="C511" s="2" t="s">
        <v>682</v>
      </c>
      <c r="D511" s="2" t="s">
        <v>4918</v>
      </c>
      <c r="E511" s="2" t="s">
        <v>4394</v>
      </c>
      <c r="F511" s="2" t="s">
        <v>4390</v>
      </c>
      <c r="G511" s="2" t="s">
        <v>4919</v>
      </c>
      <c r="H511" s="2" t="s">
        <v>4920</v>
      </c>
      <c r="I511" s="2" t="s">
        <v>4390</v>
      </c>
      <c r="J511" s="2" t="s">
        <v>4390</v>
      </c>
      <c r="K511" s="2">
        <v>2022</v>
      </c>
      <c r="L511" s="2" t="str">
        <f>HYPERLINK("http://dx.doi.org/10.1002/slct.202202642","http://dx.doi.org/10.1002/slct.202202642")</f>
        <v>http://dx.doi.org/10.1002/slct.202202642</v>
      </c>
    </row>
    <row r="512" spans="1:12" customFormat="1" ht="15" x14ac:dyDescent="0.25">
      <c r="A512" s="2" t="s">
        <v>4726</v>
      </c>
      <c r="B512" s="2" t="s">
        <v>6591</v>
      </c>
      <c r="C512" s="2" t="s">
        <v>4772</v>
      </c>
      <c r="D512" s="2" t="s">
        <v>4666</v>
      </c>
      <c r="E512" s="2" t="s">
        <v>4773</v>
      </c>
      <c r="F512" s="2" t="s">
        <v>4390</v>
      </c>
      <c r="G512" s="2" t="s">
        <v>4668</v>
      </c>
      <c r="H512" s="2" t="s">
        <v>4669</v>
      </c>
      <c r="I512" s="2" t="s">
        <v>4670</v>
      </c>
      <c r="J512" s="2" t="s">
        <v>4390</v>
      </c>
      <c r="K512" s="2">
        <v>2021</v>
      </c>
      <c r="L512" s="2" t="str">
        <f>HYPERLINK("http://dx.doi.org/10.22226/2410-3535-2021-2-135-139","http://dx.doi.org/10.22226/2410-3535-2021-2-135-139")</f>
        <v>http://dx.doi.org/10.22226/2410-3535-2021-2-135-139</v>
      </c>
    </row>
    <row r="513" spans="1:12" customFormat="1" ht="15" x14ac:dyDescent="0.25">
      <c r="A513" s="2" t="s">
        <v>4664</v>
      </c>
      <c r="B513" s="2" t="s">
        <v>6591</v>
      </c>
      <c r="C513" s="2" t="s">
        <v>4665</v>
      </c>
      <c r="D513" s="2" t="s">
        <v>4666</v>
      </c>
      <c r="E513" s="2" t="s">
        <v>4667</v>
      </c>
      <c r="F513" s="2" t="s">
        <v>4390</v>
      </c>
      <c r="G513" s="2" t="s">
        <v>4668</v>
      </c>
      <c r="H513" s="2" t="s">
        <v>4669</v>
      </c>
      <c r="I513" s="2" t="s">
        <v>4670</v>
      </c>
      <c r="J513" s="2" t="s">
        <v>4390</v>
      </c>
      <c r="K513" s="2">
        <v>2021</v>
      </c>
      <c r="L513" s="2" t="str">
        <f>HYPERLINK("http://dx.doi.org/10.22226/2410-3535-2021-3-367","http://dx.doi.org/10.22226/2410-3535-2021-3-367")</f>
        <v>http://dx.doi.org/10.22226/2410-3535-2021-3-367</v>
      </c>
    </row>
    <row r="514" spans="1:12" customFormat="1" ht="15" x14ac:dyDescent="0.25">
      <c r="A514" s="2" t="s">
        <v>5520</v>
      </c>
      <c r="B514" s="2" t="s">
        <v>6591</v>
      </c>
      <c r="C514" s="2" t="s">
        <v>5521</v>
      </c>
      <c r="D514" s="2" t="s">
        <v>5522</v>
      </c>
      <c r="E514" s="2" t="s">
        <v>4401</v>
      </c>
      <c r="F514" s="2" t="s">
        <v>5523</v>
      </c>
      <c r="G514" s="2" t="s">
        <v>4403</v>
      </c>
      <c r="H514" s="2" t="s">
        <v>5524</v>
      </c>
      <c r="I514" s="2" t="s">
        <v>5525</v>
      </c>
      <c r="J514" s="2" t="s">
        <v>5526</v>
      </c>
      <c r="K514" s="2">
        <v>2017</v>
      </c>
      <c r="L514" s="2" t="str">
        <f>HYPERLINK("http://dx.doi.org/10.1007/978-981-10-3325-4_23","http://dx.doi.org/10.1007/978-981-10-3325-4_23")</f>
        <v>http://dx.doi.org/10.1007/978-981-10-3325-4_23</v>
      </c>
    </row>
    <row r="515" spans="1:12" customFormat="1" ht="15" x14ac:dyDescent="0.25">
      <c r="A515" s="2" t="s">
        <v>5946</v>
      </c>
      <c r="B515" s="2" t="s">
        <v>6591</v>
      </c>
      <c r="C515" s="2" t="s">
        <v>263</v>
      </c>
      <c r="D515" s="2" t="s">
        <v>5947</v>
      </c>
      <c r="E515" s="2" t="s">
        <v>4394</v>
      </c>
      <c r="F515" s="2" t="s">
        <v>4390</v>
      </c>
      <c r="G515" s="2" t="s">
        <v>4825</v>
      </c>
      <c r="H515" s="2" t="s">
        <v>5948</v>
      </c>
      <c r="I515" s="2" t="s">
        <v>5949</v>
      </c>
      <c r="J515" s="2" t="s">
        <v>4390</v>
      </c>
      <c r="K515" s="2">
        <v>2020</v>
      </c>
      <c r="L515" s="2" t="str">
        <f>HYPERLINK("http://dx.doi.org/10.1016/j.jflm.2020.102023","http://dx.doi.org/10.1016/j.jflm.2020.102023")</f>
        <v>http://dx.doi.org/10.1016/j.jflm.2020.102023</v>
      </c>
    </row>
    <row r="516" spans="1:12" customFormat="1" ht="15" x14ac:dyDescent="0.25">
      <c r="A516" s="2" t="s">
        <v>5473</v>
      </c>
      <c r="B516" s="2" t="s">
        <v>6591</v>
      </c>
      <c r="C516" s="2" t="s">
        <v>323</v>
      </c>
      <c r="D516" s="2" t="s">
        <v>324</v>
      </c>
      <c r="E516" s="2" t="s">
        <v>4394</v>
      </c>
      <c r="F516" s="2" t="s">
        <v>4390</v>
      </c>
      <c r="G516" s="2" t="s">
        <v>4809</v>
      </c>
      <c r="H516" s="2" t="s">
        <v>5474</v>
      </c>
      <c r="I516" s="2" t="s">
        <v>5475</v>
      </c>
      <c r="J516" s="2" t="s">
        <v>4390</v>
      </c>
      <c r="K516" s="2">
        <v>2019</v>
      </c>
      <c r="L516" s="2" t="str">
        <f>HYPERLINK("http://dx.doi.org/10.1080/03014460.2019.1677773","http://dx.doi.org/10.1080/03014460.2019.1677773")</f>
        <v>http://dx.doi.org/10.1080/03014460.2019.1677773</v>
      </c>
    </row>
    <row r="517" spans="1:12" customFormat="1" ht="15" x14ac:dyDescent="0.25">
      <c r="A517" s="2" t="s">
        <v>5824</v>
      </c>
      <c r="B517" s="2" t="s">
        <v>6591</v>
      </c>
      <c r="C517" s="2" t="s">
        <v>1455</v>
      </c>
      <c r="D517" s="2" t="s">
        <v>4918</v>
      </c>
      <c r="E517" s="2" t="s">
        <v>4394</v>
      </c>
      <c r="F517" s="2" t="s">
        <v>4390</v>
      </c>
      <c r="G517" s="2" t="s">
        <v>4919</v>
      </c>
      <c r="H517" s="2" t="s">
        <v>4920</v>
      </c>
      <c r="I517" s="2" t="s">
        <v>4390</v>
      </c>
      <c r="J517" s="2" t="s">
        <v>4390</v>
      </c>
      <c r="K517" s="2">
        <v>2022</v>
      </c>
      <c r="L517" s="2" t="str">
        <f>HYPERLINK("http://dx.doi.org/10.1002/slct.202103910","http://dx.doi.org/10.1002/slct.202103910")</f>
        <v>http://dx.doi.org/10.1002/slct.202103910</v>
      </c>
    </row>
    <row r="518" spans="1:12" customFormat="1" ht="15" x14ac:dyDescent="0.25">
      <c r="A518" s="2" t="s">
        <v>6002</v>
      </c>
      <c r="B518" s="2" t="s">
        <v>6591</v>
      </c>
      <c r="C518" s="2" t="s">
        <v>6003</v>
      </c>
      <c r="D518" s="2" t="s">
        <v>6004</v>
      </c>
      <c r="E518" s="2" t="s">
        <v>4433</v>
      </c>
      <c r="F518" s="2" t="s">
        <v>4390</v>
      </c>
      <c r="G518" s="2" t="s">
        <v>5415</v>
      </c>
      <c r="H518" s="2" t="s">
        <v>6005</v>
      </c>
      <c r="I518" s="2" t="s">
        <v>6006</v>
      </c>
      <c r="J518" s="2" t="s">
        <v>4390</v>
      </c>
      <c r="K518" s="2">
        <v>2021</v>
      </c>
      <c r="L518" s="2" t="str">
        <f>HYPERLINK("http://dx.doi.org/10.1142/S0218271821300056","http://dx.doi.org/10.1142/S0218271821300056")</f>
        <v>http://dx.doi.org/10.1142/S0218271821300056</v>
      </c>
    </row>
    <row r="519" spans="1:12" customFormat="1" ht="15" x14ac:dyDescent="0.25">
      <c r="A519" s="2" t="s">
        <v>4750</v>
      </c>
      <c r="B519" s="2" t="s">
        <v>6591</v>
      </c>
      <c r="C519" s="2" t="s">
        <v>4751</v>
      </c>
      <c r="D519" s="2" t="s">
        <v>4752</v>
      </c>
      <c r="E519" s="2" t="s">
        <v>4573</v>
      </c>
      <c r="F519" s="2" t="s">
        <v>4390</v>
      </c>
      <c r="G519" s="2" t="s">
        <v>4753</v>
      </c>
      <c r="H519" s="2" t="s">
        <v>4390</v>
      </c>
      <c r="I519" s="2" t="s">
        <v>4754</v>
      </c>
      <c r="J519" s="2" t="s">
        <v>4390</v>
      </c>
      <c r="K519" s="2" t="s">
        <v>4390</v>
      </c>
      <c r="L519" s="2" t="str">
        <f>HYPERLINK("http://dx.doi.org/10.3934/mfc.2022040","http://dx.doi.org/10.3934/mfc.2022040")</f>
        <v>http://dx.doi.org/10.3934/mfc.2022040</v>
      </c>
    </row>
    <row r="520" spans="1:12" customFormat="1" ht="15" x14ac:dyDescent="0.25">
      <c r="A520" s="2" t="s">
        <v>5253</v>
      </c>
      <c r="B520" s="2" t="s">
        <v>6591</v>
      </c>
      <c r="C520" s="2" t="s">
        <v>5254</v>
      </c>
      <c r="D520" s="2" t="s">
        <v>5255</v>
      </c>
      <c r="E520" s="2" t="s">
        <v>4394</v>
      </c>
      <c r="F520" s="2" t="s">
        <v>4390</v>
      </c>
      <c r="G520" s="2" t="s">
        <v>4809</v>
      </c>
      <c r="H520" s="2" t="s">
        <v>5256</v>
      </c>
      <c r="I520" s="2" t="s">
        <v>5257</v>
      </c>
      <c r="J520" s="2" t="s">
        <v>4390</v>
      </c>
      <c r="K520" s="2">
        <v>2022</v>
      </c>
      <c r="L520" s="2" t="str">
        <f>HYPERLINK("http://dx.doi.org/10.1080/00150193.2022.2061230","http://dx.doi.org/10.1080/00150193.2022.2061230")</f>
        <v>http://dx.doi.org/10.1080/00150193.2022.2061230</v>
      </c>
    </row>
    <row r="521" spans="1:12" customFormat="1" ht="15" x14ac:dyDescent="0.25">
      <c r="A521" s="2" t="s">
        <v>4726</v>
      </c>
      <c r="B521" s="2" t="s">
        <v>6591</v>
      </c>
      <c r="C521" s="2" t="s">
        <v>4727</v>
      </c>
      <c r="D521" s="2" t="s">
        <v>4728</v>
      </c>
      <c r="E521" s="2" t="s">
        <v>4394</v>
      </c>
      <c r="F521" s="2" t="s">
        <v>4390</v>
      </c>
      <c r="G521" s="2" t="s">
        <v>4659</v>
      </c>
      <c r="H521" s="2" t="s">
        <v>4729</v>
      </c>
      <c r="I521" s="2" t="s">
        <v>4390</v>
      </c>
      <c r="J521" s="2" t="s">
        <v>4390</v>
      </c>
      <c r="K521" s="2">
        <v>2019</v>
      </c>
      <c r="L521" s="2" t="str">
        <f>HYPERLINK("http://dx.doi.org/10.1088/2053-1591/ab55f2","http://dx.doi.org/10.1088/2053-1591/ab55f2")</f>
        <v>http://dx.doi.org/10.1088/2053-1591/ab55f2</v>
      </c>
    </row>
    <row r="522" spans="1:12" customFormat="1" ht="15" x14ac:dyDescent="0.25">
      <c r="A522" s="2" t="s">
        <v>5844</v>
      </c>
      <c r="B522" s="2" t="s">
        <v>6591</v>
      </c>
      <c r="C522" s="2" t="s">
        <v>1768</v>
      </c>
      <c r="D522" s="2" t="s">
        <v>5845</v>
      </c>
      <c r="E522" s="2" t="s">
        <v>4394</v>
      </c>
      <c r="F522" s="2" t="s">
        <v>4390</v>
      </c>
      <c r="G522" s="2" t="s">
        <v>5846</v>
      </c>
      <c r="H522" s="2" t="s">
        <v>5847</v>
      </c>
      <c r="I522" s="2" t="s">
        <v>5848</v>
      </c>
      <c r="J522" s="2" t="s">
        <v>4390</v>
      </c>
      <c r="K522" s="2">
        <v>2022</v>
      </c>
      <c r="L522" s="2" t="s">
        <v>4390</v>
      </c>
    </row>
    <row r="523" spans="1:12" customFormat="1" ht="15" x14ac:dyDescent="0.25">
      <c r="A523" s="2" t="s">
        <v>6285</v>
      </c>
      <c r="B523" s="2" t="s">
        <v>6591</v>
      </c>
      <c r="C523" s="2" t="s">
        <v>1451</v>
      </c>
      <c r="D523" s="2" t="s">
        <v>5080</v>
      </c>
      <c r="E523" s="2" t="s">
        <v>4394</v>
      </c>
      <c r="F523" s="2" t="s">
        <v>4390</v>
      </c>
      <c r="G523" s="2" t="s">
        <v>5081</v>
      </c>
      <c r="H523" s="2" t="s">
        <v>5082</v>
      </c>
      <c r="I523" s="2" t="s">
        <v>5083</v>
      </c>
      <c r="J523" s="2" t="s">
        <v>4390</v>
      </c>
      <c r="K523" s="2">
        <v>2022</v>
      </c>
      <c r="L523" s="2" t="str">
        <f>HYPERLINK("http://dx.doi.org/10.1039/d1nj05690e","http://dx.doi.org/10.1039/d1nj05690e")</f>
        <v>http://dx.doi.org/10.1039/d1nj05690e</v>
      </c>
    </row>
    <row r="524" spans="1:12" customFormat="1" ht="15" x14ac:dyDescent="0.25">
      <c r="A524" s="2" t="s">
        <v>6318</v>
      </c>
      <c r="B524" s="2" t="s">
        <v>6591</v>
      </c>
      <c r="C524" s="2" t="s">
        <v>6319</v>
      </c>
      <c r="D524" s="2" t="s">
        <v>6320</v>
      </c>
      <c r="E524" s="2" t="s">
        <v>4394</v>
      </c>
      <c r="F524" s="2" t="s">
        <v>4390</v>
      </c>
      <c r="G524" s="2" t="s">
        <v>4753</v>
      </c>
      <c r="H524" s="2" t="s">
        <v>4390</v>
      </c>
      <c r="I524" s="2" t="s">
        <v>6321</v>
      </c>
      <c r="J524" s="2" t="s">
        <v>4390</v>
      </c>
      <c r="K524" s="2">
        <v>2021</v>
      </c>
      <c r="L524" s="2" t="str">
        <f>HYPERLINK("http://dx.doi.org/10.3934/math.2021068","http://dx.doi.org/10.3934/math.2021068")</f>
        <v>http://dx.doi.org/10.3934/math.2021068</v>
      </c>
    </row>
    <row r="525" spans="1:12" customFormat="1" ht="15" x14ac:dyDescent="0.25">
      <c r="A525" s="2" t="s">
        <v>6489</v>
      </c>
      <c r="B525" s="2" t="s">
        <v>6591</v>
      </c>
      <c r="C525" s="2" t="s">
        <v>6490</v>
      </c>
      <c r="D525" s="2" t="s">
        <v>6491</v>
      </c>
      <c r="E525" s="2" t="s">
        <v>4394</v>
      </c>
      <c r="F525" s="2" t="s">
        <v>4390</v>
      </c>
      <c r="G525" s="2" t="s">
        <v>512</v>
      </c>
      <c r="H525" s="2" t="s">
        <v>6492</v>
      </c>
      <c r="I525" s="2" t="s">
        <v>6493</v>
      </c>
      <c r="J525" s="2" t="s">
        <v>4390</v>
      </c>
      <c r="K525" s="2">
        <v>2021</v>
      </c>
      <c r="L525" s="2" t="str">
        <f>HYPERLINK("http://dx.doi.org/10.1016/j.jscs.2021.101394","http://dx.doi.org/10.1016/j.jscs.2021.101394")</f>
        <v>http://dx.doi.org/10.1016/j.jscs.2021.101394</v>
      </c>
    </row>
    <row r="526" spans="1:12" customFormat="1" ht="15" x14ac:dyDescent="0.25">
      <c r="A526" s="2" t="s">
        <v>5406</v>
      </c>
      <c r="B526" s="2" t="s">
        <v>6591</v>
      </c>
      <c r="C526" s="2" t="s">
        <v>1899</v>
      </c>
      <c r="D526" s="2" t="s">
        <v>5407</v>
      </c>
      <c r="E526" s="2" t="s">
        <v>4394</v>
      </c>
      <c r="F526" s="2" t="s">
        <v>4390</v>
      </c>
      <c r="G526" s="2" t="s">
        <v>512</v>
      </c>
      <c r="H526" s="2" t="s">
        <v>5408</v>
      </c>
      <c r="I526" s="2" t="s">
        <v>4390</v>
      </c>
      <c r="J526" s="2" t="s">
        <v>4390</v>
      </c>
      <c r="K526" s="2">
        <v>2022</v>
      </c>
      <c r="L526" s="2" t="str">
        <f>HYPERLINK("http://dx.doi.org/10.1016/j.rechem.2022.100352","http://dx.doi.org/10.1016/j.rechem.2022.100352")</f>
        <v>http://dx.doi.org/10.1016/j.rechem.2022.100352</v>
      </c>
    </row>
    <row r="527" spans="1:12" customFormat="1" ht="15" x14ac:dyDescent="0.25">
      <c r="A527" s="2" t="s">
        <v>5860</v>
      </c>
      <c r="B527" s="2" t="s">
        <v>6591</v>
      </c>
      <c r="C527" s="2" t="s">
        <v>5861</v>
      </c>
      <c r="D527" s="2" t="s">
        <v>5486</v>
      </c>
      <c r="E527" s="2" t="s">
        <v>4433</v>
      </c>
      <c r="F527" s="2" t="s">
        <v>4390</v>
      </c>
      <c r="G527" s="2" t="s">
        <v>5091</v>
      </c>
      <c r="H527" s="2" t="s">
        <v>5487</v>
      </c>
      <c r="I527" s="2" t="s">
        <v>5488</v>
      </c>
      <c r="J527" s="2" t="s">
        <v>4390</v>
      </c>
      <c r="K527" s="2">
        <v>2021</v>
      </c>
      <c r="L527" s="2" t="str">
        <f>HYPERLINK("http://dx.doi.org/10.2174/1385272825666210303112858","http://dx.doi.org/10.2174/1385272825666210303112858")</f>
        <v>http://dx.doi.org/10.2174/1385272825666210303112858</v>
      </c>
    </row>
    <row r="528" spans="1:12" customFormat="1" ht="15" x14ac:dyDescent="0.25">
      <c r="A528" s="2" t="s">
        <v>6349</v>
      </c>
      <c r="B528" s="2" t="s">
        <v>6591</v>
      </c>
      <c r="C528" s="2" t="s">
        <v>6350</v>
      </c>
      <c r="D528" s="2" t="s">
        <v>5113</v>
      </c>
      <c r="E528" s="2" t="s">
        <v>4394</v>
      </c>
      <c r="F528" s="2" t="s">
        <v>4390</v>
      </c>
      <c r="G528" s="2" t="s">
        <v>5114</v>
      </c>
      <c r="H528" s="2" t="s">
        <v>5115</v>
      </c>
      <c r="I528" s="2" t="s">
        <v>4390</v>
      </c>
      <c r="J528" s="2" t="s">
        <v>4390</v>
      </c>
      <c r="K528" s="2">
        <v>2021</v>
      </c>
      <c r="L528" s="2" t="s">
        <v>4390</v>
      </c>
    </row>
    <row r="529" spans="1:12" customFormat="1" ht="15" x14ac:dyDescent="0.25">
      <c r="A529" s="2" t="s">
        <v>5530</v>
      </c>
      <c r="B529" s="2" t="s">
        <v>6591</v>
      </c>
      <c r="C529" s="2" t="s">
        <v>252</v>
      </c>
      <c r="D529" s="2" t="s">
        <v>5531</v>
      </c>
      <c r="E529" s="2" t="s">
        <v>4433</v>
      </c>
      <c r="F529" s="2" t="s">
        <v>4390</v>
      </c>
      <c r="G529" s="2" t="s">
        <v>4888</v>
      </c>
      <c r="H529" s="2" t="s">
        <v>5532</v>
      </c>
      <c r="I529" s="2" t="s">
        <v>5533</v>
      </c>
      <c r="J529" s="2" t="s">
        <v>4390</v>
      </c>
      <c r="K529" s="2">
        <v>2020</v>
      </c>
      <c r="L529" s="2" t="str">
        <f>HYPERLINK("http://dx.doi.org/10.1007/s00114-020-01707-9","http://dx.doi.org/10.1007/s00114-020-01707-9")</f>
        <v>http://dx.doi.org/10.1007/s00114-020-01707-9</v>
      </c>
    </row>
    <row r="530" spans="1:12" customFormat="1" ht="15" x14ac:dyDescent="0.25">
      <c r="A530" s="2" t="s">
        <v>6522</v>
      </c>
      <c r="B530" s="2" t="s">
        <v>6591</v>
      </c>
      <c r="C530" s="2" t="s">
        <v>1408</v>
      </c>
      <c r="D530" s="2" t="s">
        <v>6523</v>
      </c>
      <c r="E530" s="2" t="s">
        <v>4394</v>
      </c>
      <c r="F530" s="2" t="s">
        <v>4390</v>
      </c>
      <c r="G530" s="2" t="s">
        <v>5290</v>
      </c>
      <c r="H530" s="2" t="s">
        <v>6524</v>
      </c>
      <c r="I530" s="2" t="s">
        <v>4390</v>
      </c>
      <c r="J530" s="2" t="s">
        <v>4390</v>
      </c>
      <c r="K530" s="2">
        <v>2022</v>
      </c>
      <c r="L530" s="2" t="str">
        <f>HYPERLINK("http://dx.doi.org/10.1088/1475-7516/2022/03/063","http://dx.doi.org/10.1088/1475-7516/2022/03/063")</f>
        <v>http://dx.doi.org/10.1088/1475-7516/2022/03/063</v>
      </c>
    </row>
    <row r="531" spans="1:12" customFormat="1" ht="15" x14ac:dyDescent="0.25">
      <c r="A531" s="2" t="s">
        <v>6371</v>
      </c>
      <c r="B531" s="2" t="s">
        <v>6591</v>
      </c>
      <c r="C531" s="2" t="s">
        <v>6372</v>
      </c>
      <c r="D531" s="2" t="s">
        <v>6373</v>
      </c>
      <c r="E531" s="2" t="s">
        <v>4394</v>
      </c>
      <c r="F531" s="2" t="s">
        <v>4390</v>
      </c>
      <c r="G531" s="2" t="s">
        <v>558</v>
      </c>
      <c r="H531" s="2" t="s">
        <v>6374</v>
      </c>
      <c r="I531" s="2" t="s">
        <v>6375</v>
      </c>
      <c r="J531" s="2" t="s">
        <v>4390</v>
      </c>
      <c r="K531" s="2">
        <v>2022</v>
      </c>
      <c r="L531" s="2" t="str">
        <f>HYPERLINK("http://dx.doi.org/10.1007/s11082-022-03653-4","http://dx.doi.org/10.1007/s11082-022-03653-4")</f>
        <v>http://dx.doi.org/10.1007/s11082-022-03653-4</v>
      </c>
    </row>
    <row r="532" spans="1:12" customFormat="1" ht="15" x14ac:dyDescent="0.25">
      <c r="A532" s="2" t="s">
        <v>6580</v>
      </c>
      <c r="B532" s="2" t="s">
        <v>6591</v>
      </c>
      <c r="C532" s="2" t="s">
        <v>2195</v>
      </c>
      <c r="D532" s="2" t="s">
        <v>5713</v>
      </c>
      <c r="E532" s="2" t="s">
        <v>4394</v>
      </c>
      <c r="F532" s="2" t="s">
        <v>4390</v>
      </c>
      <c r="G532" s="2" t="s">
        <v>5290</v>
      </c>
      <c r="H532" s="2" t="s">
        <v>5714</v>
      </c>
      <c r="I532" s="2" t="s">
        <v>5715</v>
      </c>
      <c r="J532" s="2" t="s">
        <v>4390</v>
      </c>
      <c r="K532" s="2">
        <v>2021</v>
      </c>
      <c r="L532" s="2" t="str">
        <f>HYPERLINK("http://dx.doi.org/10.1088/1402-4896/ac2709","http://dx.doi.org/10.1088/1402-4896/ac2709")</f>
        <v>http://dx.doi.org/10.1088/1402-4896/ac2709</v>
      </c>
    </row>
    <row r="533" spans="1:12" customFormat="1" ht="15" x14ac:dyDescent="0.25">
      <c r="A533" s="2" t="s">
        <v>5650</v>
      </c>
      <c r="B533" s="2" t="s">
        <v>6591</v>
      </c>
      <c r="C533" s="2" t="s">
        <v>3022</v>
      </c>
      <c r="D533" s="2" t="s">
        <v>5651</v>
      </c>
      <c r="E533" s="2" t="s">
        <v>4394</v>
      </c>
      <c r="F533" s="2" t="s">
        <v>4390</v>
      </c>
      <c r="G533" s="2" t="s">
        <v>4559</v>
      </c>
      <c r="H533" s="2" t="s">
        <v>5652</v>
      </c>
      <c r="I533" s="2" t="s">
        <v>5653</v>
      </c>
      <c r="J533" s="2" t="s">
        <v>4390</v>
      </c>
      <c r="K533" s="2">
        <v>2021</v>
      </c>
      <c r="L533" s="2" t="str">
        <f>HYPERLINK("http://dx.doi.org/10.1155/2021/7375058","http://dx.doi.org/10.1155/2021/7375058")</f>
        <v>http://dx.doi.org/10.1155/2021/7375058</v>
      </c>
    </row>
    <row r="534" spans="1:12" customFormat="1" ht="15" x14ac:dyDescent="0.25">
      <c r="A534" s="2" t="s">
        <v>6105</v>
      </c>
      <c r="B534" s="2" t="s">
        <v>6591</v>
      </c>
      <c r="C534" s="2" t="s">
        <v>2325</v>
      </c>
      <c r="D534" s="2" t="s">
        <v>6106</v>
      </c>
      <c r="E534" s="2" t="s">
        <v>4394</v>
      </c>
      <c r="F534" s="2" t="s">
        <v>4390</v>
      </c>
      <c r="G534" s="2" t="s">
        <v>512</v>
      </c>
      <c r="H534" s="2" t="s">
        <v>6107</v>
      </c>
      <c r="I534" s="2" t="s">
        <v>6108</v>
      </c>
      <c r="J534" s="2" t="s">
        <v>4390</v>
      </c>
      <c r="K534" s="2">
        <v>2021</v>
      </c>
      <c r="L534" s="2" t="str">
        <f>HYPERLINK("http://dx.doi.org/10.1016/j.molliq.2021.116710","http://dx.doi.org/10.1016/j.molliq.2021.116710")</f>
        <v>http://dx.doi.org/10.1016/j.molliq.2021.116710</v>
      </c>
    </row>
    <row r="535" spans="1:12" customFormat="1" ht="15" x14ac:dyDescent="0.25">
      <c r="A535" s="2" t="s">
        <v>5552</v>
      </c>
      <c r="B535" s="2" t="s">
        <v>6591</v>
      </c>
      <c r="C535" s="2" t="s">
        <v>5735</v>
      </c>
      <c r="D535" s="2" t="s">
        <v>5554</v>
      </c>
      <c r="E535" s="2" t="s">
        <v>4394</v>
      </c>
      <c r="F535" s="2" t="s">
        <v>4390</v>
      </c>
      <c r="G535" s="2" t="s">
        <v>5091</v>
      </c>
      <c r="H535" s="2" t="s">
        <v>5555</v>
      </c>
      <c r="I535" s="2" t="s">
        <v>5556</v>
      </c>
      <c r="J535" s="2" t="s">
        <v>4390</v>
      </c>
      <c r="K535" s="2">
        <v>2019</v>
      </c>
      <c r="L535" s="2" t="str">
        <f>HYPERLINK("http://dx.doi.org/10.2174/1570178616666181130164235","http://dx.doi.org/10.2174/1570178616666181130164235")</f>
        <v>http://dx.doi.org/10.2174/1570178616666181130164235</v>
      </c>
    </row>
    <row r="536" spans="1:12" customFormat="1" ht="15" x14ac:dyDescent="0.25">
      <c r="A536" s="2" t="s">
        <v>6172</v>
      </c>
      <c r="B536" s="2" t="s">
        <v>6591</v>
      </c>
      <c r="C536" s="2" t="s">
        <v>260</v>
      </c>
      <c r="D536" s="2" t="s">
        <v>6173</v>
      </c>
      <c r="E536" s="2" t="s">
        <v>4394</v>
      </c>
      <c r="F536" s="2" t="s">
        <v>4390</v>
      </c>
      <c r="G536" s="2" t="s">
        <v>5335</v>
      </c>
      <c r="H536" s="2" t="s">
        <v>6174</v>
      </c>
      <c r="I536" s="2" t="s">
        <v>6175</v>
      </c>
      <c r="J536" s="2" t="s">
        <v>4390</v>
      </c>
      <c r="K536" s="2">
        <v>2020</v>
      </c>
      <c r="L536" s="2" t="str">
        <f>HYPERLINK("http://dx.doi.org/10.1016/j.forsciint.2019.110078","http://dx.doi.org/10.1016/j.forsciint.2019.110078")</f>
        <v>http://dx.doi.org/10.1016/j.forsciint.2019.110078</v>
      </c>
    </row>
    <row r="537" spans="1:12" customFormat="1" ht="15" x14ac:dyDescent="0.25">
      <c r="A537" s="2" t="s">
        <v>5677</v>
      </c>
      <c r="B537" s="2" t="s">
        <v>6591</v>
      </c>
      <c r="C537" s="2" t="s">
        <v>5678</v>
      </c>
      <c r="D537" s="2" t="s">
        <v>5679</v>
      </c>
      <c r="E537" s="2" t="s">
        <v>4394</v>
      </c>
      <c r="F537" s="2" t="s">
        <v>4390</v>
      </c>
      <c r="G537" s="2" t="s">
        <v>5680</v>
      </c>
      <c r="H537" s="2" t="s">
        <v>5681</v>
      </c>
      <c r="I537" s="2" t="s">
        <v>4390</v>
      </c>
      <c r="J537" s="2" t="s">
        <v>4390</v>
      </c>
      <c r="K537" s="2">
        <v>2021</v>
      </c>
      <c r="L537" s="2" t="s">
        <v>4390</v>
      </c>
    </row>
    <row r="538" spans="1:12" customFormat="1" ht="15" x14ac:dyDescent="0.25">
      <c r="A538" s="2" t="s">
        <v>5541</v>
      </c>
      <c r="B538" s="2" t="s">
        <v>6591</v>
      </c>
      <c r="C538" s="2" t="s">
        <v>1346</v>
      </c>
      <c r="D538" s="2" t="s">
        <v>5542</v>
      </c>
      <c r="E538" s="2" t="s">
        <v>4394</v>
      </c>
      <c r="F538" s="2" t="s">
        <v>4390</v>
      </c>
      <c r="G538" s="2" t="s">
        <v>4724</v>
      </c>
      <c r="H538" s="2" t="s">
        <v>4390</v>
      </c>
      <c r="I538" s="2" t="s">
        <v>5543</v>
      </c>
      <c r="J538" s="2" t="s">
        <v>4390</v>
      </c>
      <c r="K538" s="2">
        <v>2022</v>
      </c>
      <c r="L538" s="2" t="str">
        <f>HYPERLINK("http://dx.doi.org/10.3390/galaxies10020051","http://dx.doi.org/10.3390/galaxies10020051")</f>
        <v>http://dx.doi.org/10.3390/galaxies10020051</v>
      </c>
    </row>
    <row r="539" spans="1:12" customFormat="1" ht="15" x14ac:dyDescent="0.25">
      <c r="A539" s="2" t="s">
        <v>4467</v>
      </c>
      <c r="B539" s="2" t="s">
        <v>6597</v>
      </c>
      <c r="C539" s="2" t="s">
        <v>4468</v>
      </c>
      <c r="D539" s="2" t="s">
        <v>4469</v>
      </c>
      <c r="E539" s="2" t="s">
        <v>4394</v>
      </c>
      <c r="F539" s="2" t="s">
        <v>4390</v>
      </c>
      <c r="G539" s="2" t="s">
        <v>4470</v>
      </c>
      <c r="H539" s="2" t="s">
        <v>4471</v>
      </c>
      <c r="I539" s="2" t="s">
        <v>4472</v>
      </c>
      <c r="J539" s="2" t="s">
        <v>4390</v>
      </c>
      <c r="K539" s="2">
        <v>2019</v>
      </c>
      <c r="L539" s="2" t="str">
        <f>HYPERLINK("http://dx.doi.org/10.7860/JCDR/2019/42431.13348","http://dx.doi.org/10.7860/JCDR/2019/42431.13348")</f>
        <v>http://dx.doi.org/10.7860/JCDR/2019/42431.13348</v>
      </c>
    </row>
    <row r="540" spans="1:12" customFormat="1" ht="15" x14ac:dyDescent="0.25">
      <c r="A540" s="2" t="s">
        <v>4691</v>
      </c>
      <c r="B540" s="2" t="s">
        <v>6597</v>
      </c>
      <c r="C540" s="2" t="s">
        <v>1965</v>
      </c>
      <c r="D540" s="2" t="s">
        <v>4692</v>
      </c>
      <c r="E540" s="2" t="s">
        <v>4394</v>
      </c>
      <c r="F540" s="2" t="s">
        <v>4390</v>
      </c>
      <c r="G540" s="2" t="s">
        <v>4693</v>
      </c>
      <c r="H540" s="2" t="s">
        <v>4694</v>
      </c>
      <c r="I540" s="2" t="s">
        <v>4695</v>
      </c>
      <c r="J540" s="2" t="s">
        <v>4390</v>
      </c>
      <c r="K540" s="2">
        <v>2022</v>
      </c>
      <c r="L540" s="2" t="str">
        <f>HYPERLINK("http://dx.doi.org/10.3920/CEP210017","http://dx.doi.org/10.3920/CEP210017")</f>
        <v>http://dx.doi.org/10.3920/CEP210017</v>
      </c>
    </row>
    <row r="541" spans="1:12" customFormat="1" ht="15" x14ac:dyDescent="0.25">
      <c r="A541" s="2" t="s">
        <v>5072</v>
      </c>
      <c r="B541" s="2" t="s">
        <v>6597</v>
      </c>
      <c r="C541" s="2" t="s">
        <v>5073</v>
      </c>
      <c r="D541" s="2" t="s">
        <v>4469</v>
      </c>
      <c r="E541" s="2" t="s">
        <v>4394</v>
      </c>
      <c r="F541" s="2" t="s">
        <v>4390</v>
      </c>
      <c r="G541" s="2" t="s">
        <v>4470</v>
      </c>
      <c r="H541" s="2" t="s">
        <v>4471</v>
      </c>
      <c r="I541" s="2" t="s">
        <v>4472</v>
      </c>
      <c r="J541" s="2" t="s">
        <v>4390</v>
      </c>
      <c r="K541" s="2">
        <v>2021</v>
      </c>
      <c r="L541" s="2" t="str">
        <f>HYPERLINK("http://dx.doi.org/10.7860/JCDR/2021/46195.14578","http://dx.doi.org/10.7860/JCDR/2021/46195.14578")</f>
        <v>http://dx.doi.org/10.7860/JCDR/2021/46195.14578</v>
      </c>
    </row>
    <row r="542" spans="1:12" customFormat="1" ht="15" x14ac:dyDescent="0.25">
      <c r="A542" s="2" t="s">
        <v>4515</v>
      </c>
      <c r="B542" s="2" t="s">
        <v>6597</v>
      </c>
      <c r="C542" s="2" t="s">
        <v>4516</v>
      </c>
      <c r="D542" s="2" t="s">
        <v>4517</v>
      </c>
      <c r="E542" s="2" t="s">
        <v>4394</v>
      </c>
      <c r="F542" s="2" t="s">
        <v>4390</v>
      </c>
      <c r="G542" s="2" t="s">
        <v>4518</v>
      </c>
      <c r="H542" s="2" t="s">
        <v>4519</v>
      </c>
      <c r="I542" s="2" t="s">
        <v>4390</v>
      </c>
      <c r="J542" s="2" t="s">
        <v>4390</v>
      </c>
      <c r="K542" s="2">
        <v>2022</v>
      </c>
      <c r="L542" s="2" t="s">
        <v>4390</v>
      </c>
    </row>
    <row r="543" spans="1:12" customFormat="1" ht="15" x14ac:dyDescent="0.25">
      <c r="A543" s="2" t="s">
        <v>5233</v>
      </c>
      <c r="B543" s="2" t="s">
        <v>6597</v>
      </c>
      <c r="C543" s="2" t="s">
        <v>5234</v>
      </c>
      <c r="D543" s="2" t="s">
        <v>5186</v>
      </c>
      <c r="E543" s="2" t="s">
        <v>4394</v>
      </c>
      <c r="F543" s="2" t="s">
        <v>4390</v>
      </c>
      <c r="G543" s="2" t="s">
        <v>5187</v>
      </c>
      <c r="H543" s="2" t="s">
        <v>5188</v>
      </c>
      <c r="I543" s="2" t="s">
        <v>4390</v>
      </c>
      <c r="J543" s="2" t="s">
        <v>4390</v>
      </c>
      <c r="K543" s="2">
        <v>2022</v>
      </c>
      <c r="L543" s="2" t="str">
        <f>HYPERLINK("http://dx.doi.org/10.22376/ijpbs/lpr.2022.12.3.L66-72","http://dx.doi.org/10.22376/ijpbs/lpr.2022.12.3.L66-72")</f>
        <v>http://dx.doi.org/10.22376/ijpbs/lpr.2022.12.3.L66-72</v>
      </c>
    </row>
    <row r="544" spans="1:12" customFormat="1" ht="15" x14ac:dyDescent="0.25">
      <c r="A544" s="2" t="s">
        <v>4924</v>
      </c>
      <c r="B544" s="2" t="s">
        <v>6597</v>
      </c>
      <c r="C544" s="2" t="s">
        <v>4925</v>
      </c>
      <c r="D544" s="2" t="s">
        <v>4469</v>
      </c>
      <c r="E544" s="2" t="s">
        <v>4394</v>
      </c>
      <c r="F544" s="2" t="s">
        <v>4390</v>
      </c>
      <c r="G544" s="2" t="s">
        <v>4470</v>
      </c>
      <c r="H544" s="2" t="s">
        <v>4471</v>
      </c>
      <c r="I544" s="2" t="s">
        <v>4472</v>
      </c>
      <c r="J544" s="2" t="s">
        <v>4390</v>
      </c>
      <c r="K544" s="2">
        <v>2021</v>
      </c>
      <c r="L544" s="2" t="str">
        <f>HYPERLINK("http://dx.doi.org/10.7860/JCDR/2021/46588.14820","http://dx.doi.org/10.7860/JCDR/2021/46588.14820")</f>
        <v>http://dx.doi.org/10.7860/JCDR/2021/46588.14820</v>
      </c>
    </row>
    <row r="545" spans="1:12" customFormat="1" ht="15" x14ac:dyDescent="0.25">
      <c r="A545" s="2" t="s">
        <v>5123</v>
      </c>
      <c r="B545" s="2" t="s">
        <v>6597</v>
      </c>
      <c r="C545" s="2" t="s">
        <v>5124</v>
      </c>
      <c r="D545" s="2" t="s">
        <v>4469</v>
      </c>
      <c r="E545" s="2" t="s">
        <v>4394</v>
      </c>
      <c r="F545" s="2" t="s">
        <v>4390</v>
      </c>
      <c r="G545" s="2" t="s">
        <v>4470</v>
      </c>
      <c r="H545" s="2" t="s">
        <v>4471</v>
      </c>
      <c r="I545" s="2" t="s">
        <v>4472</v>
      </c>
      <c r="J545" s="2" t="s">
        <v>4390</v>
      </c>
      <c r="K545" s="2">
        <v>2019</v>
      </c>
      <c r="L545" s="2" t="str">
        <f>HYPERLINK("http://dx.doi.org/10.7860/JCDR/2019/41828.13309","http://dx.doi.org/10.7860/JCDR/2019/41828.13309")</f>
        <v>http://dx.doi.org/10.7860/JCDR/2019/41828.13309</v>
      </c>
    </row>
    <row r="546" spans="1:12" customFormat="1" ht="15" x14ac:dyDescent="0.25">
      <c r="A546" s="2" t="s">
        <v>4837</v>
      </c>
      <c r="B546" s="2" t="s">
        <v>6597</v>
      </c>
      <c r="C546" s="2" t="s">
        <v>4838</v>
      </c>
      <c r="D546" s="2" t="s">
        <v>4469</v>
      </c>
      <c r="E546" s="2" t="s">
        <v>4394</v>
      </c>
      <c r="F546" s="2" t="s">
        <v>4390</v>
      </c>
      <c r="G546" s="2" t="s">
        <v>4470</v>
      </c>
      <c r="H546" s="2" t="s">
        <v>4471</v>
      </c>
      <c r="I546" s="2" t="s">
        <v>4472</v>
      </c>
      <c r="J546" s="2" t="s">
        <v>4390</v>
      </c>
      <c r="K546" s="2">
        <v>2019</v>
      </c>
      <c r="L546" s="2" t="str">
        <f>HYPERLINK("http://dx.doi.org/10.7860/JCDR/2019/41917.13355","http://dx.doi.org/10.7860/JCDR/2019/41917.13355")</f>
        <v>http://dx.doi.org/10.7860/JCDR/2019/41917.13355</v>
      </c>
    </row>
    <row r="547" spans="1:12" customFormat="1" ht="15" x14ac:dyDescent="0.25">
      <c r="A547" s="2" t="s">
        <v>5691</v>
      </c>
      <c r="B547" s="2" t="s">
        <v>6597</v>
      </c>
      <c r="C547" s="2" t="s">
        <v>5692</v>
      </c>
      <c r="D547" s="2" t="s">
        <v>4469</v>
      </c>
      <c r="E547" s="2" t="s">
        <v>4394</v>
      </c>
      <c r="F547" s="2" t="s">
        <v>4390</v>
      </c>
      <c r="G547" s="2" t="s">
        <v>4470</v>
      </c>
      <c r="H547" s="2" t="s">
        <v>4471</v>
      </c>
      <c r="I547" s="2" t="s">
        <v>4472</v>
      </c>
      <c r="J547" s="2" t="s">
        <v>4390</v>
      </c>
      <c r="K547" s="2">
        <v>2022</v>
      </c>
      <c r="L547" s="2" t="str">
        <f>HYPERLINK("http://dx.doi.org/10.7860/JCDR/2022/54932.17051","http://dx.doi.org/10.7860/JCDR/2022/54932.17051")</f>
        <v>http://dx.doi.org/10.7860/JCDR/2022/54932.17051</v>
      </c>
    </row>
    <row r="548" spans="1:12" customFormat="1" ht="15" x14ac:dyDescent="0.25">
      <c r="A548" s="2" t="s">
        <v>5799</v>
      </c>
      <c r="B548" s="2" t="s">
        <v>6597</v>
      </c>
      <c r="C548" s="2" t="s">
        <v>5800</v>
      </c>
      <c r="D548" s="2" t="s">
        <v>4469</v>
      </c>
      <c r="E548" s="2" t="s">
        <v>4394</v>
      </c>
      <c r="F548" s="2" t="s">
        <v>4390</v>
      </c>
      <c r="G548" s="2" t="s">
        <v>4470</v>
      </c>
      <c r="H548" s="2" t="s">
        <v>4471</v>
      </c>
      <c r="I548" s="2" t="s">
        <v>4472</v>
      </c>
      <c r="J548" s="2" t="s">
        <v>4390</v>
      </c>
      <c r="K548" s="2">
        <v>2022</v>
      </c>
      <c r="L548" s="2" t="str">
        <f>HYPERLINK("http://dx.doi.org/10.7860/JCDR/2022/53088.16381","http://dx.doi.org/10.7860/JCDR/2022/53088.16381")</f>
        <v>http://dx.doi.org/10.7860/JCDR/2022/53088.16381</v>
      </c>
    </row>
    <row r="549" spans="1:12" customFormat="1" ht="15" x14ac:dyDescent="0.25">
      <c r="A549" s="2" t="s">
        <v>4489</v>
      </c>
      <c r="B549" s="2" t="s">
        <v>6597</v>
      </c>
      <c r="C549" s="2" t="s">
        <v>4490</v>
      </c>
      <c r="D549" s="2" t="s">
        <v>4469</v>
      </c>
      <c r="E549" s="2" t="s">
        <v>4433</v>
      </c>
      <c r="F549" s="2" t="s">
        <v>4390</v>
      </c>
      <c r="G549" s="2" t="s">
        <v>4470</v>
      </c>
      <c r="H549" s="2" t="s">
        <v>4471</v>
      </c>
      <c r="I549" s="2" t="s">
        <v>4472</v>
      </c>
      <c r="J549" s="2" t="s">
        <v>4390</v>
      </c>
      <c r="K549" s="2">
        <v>2020</v>
      </c>
      <c r="L549" s="2" t="str">
        <f>HYPERLINK("http://dx.doi.org/10.7860/JCDR/2020/45839.14298","http://dx.doi.org/10.7860/JCDR/2020/45839.14298")</f>
        <v>http://dx.doi.org/10.7860/JCDR/2020/45839.14298</v>
      </c>
    </row>
    <row r="550" spans="1:12" customFormat="1" ht="15" x14ac:dyDescent="0.25">
      <c r="A550" s="2" t="s">
        <v>4793</v>
      </c>
      <c r="B550" s="2" t="s">
        <v>6597</v>
      </c>
      <c r="C550" s="2" t="s">
        <v>4794</v>
      </c>
      <c r="D550" s="2" t="s">
        <v>4469</v>
      </c>
      <c r="E550" s="2" t="s">
        <v>4394</v>
      </c>
      <c r="F550" s="2" t="s">
        <v>4390</v>
      </c>
      <c r="G550" s="2" t="s">
        <v>4470</v>
      </c>
      <c r="H550" s="2" t="s">
        <v>4471</v>
      </c>
      <c r="I550" s="2" t="s">
        <v>4472</v>
      </c>
      <c r="J550" s="2" t="s">
        <v>4390</v>
      </c>
      <c r="K550" s="2">
        <v>2021</v>
      </c>
      <c r="L550" s="2" t="str">
        <f>HYPERLINK("http://dx.doi.org/10.7860/JCDR/2021/46521.14479","http://dx.doi.org/10.7860/JCDR/2021/46521.14479")</f>
        <v>http://dx.doi.org/10.7860/JCDR/2021/46521.14479</v>
      </c>
    </row>
    <row r="551" spans="1:12" customFormat="1" ht="15" x14ac:dyDescent="0.25">
      <c r="A551" s="2" t="s">
        <v>4886</v>
      </c>
      <c r="B551" s="2" t="s">
        <v>6597</v>
      </c>
      <c r="C551" s="2" t="s">
        <v>266</v>
      </c>
      <c r="D551" s="2" t="s">
        <v>4887</v>
      </c>
      <c r="E551" s="2" t="s">
        <v>4394</v>
      </c>
      <c r="F551" s="2" t="s">
        <v>4390</v>
      </c>
      <c r="G551" s="2" t="s">
        <v>4888</v>
      </c>
      <c r="H551" s="2" t="s">
        <v>4889</v>
      </c>
      <c r="I551" s="2" t="s">
        <v>4890</v>
      </c>
      <c r="J551" s="2" t="s">
        <v>4390</v>
      </c>
      <c r="K551" s="2">
        <v>2020</v>
      </c>
      <c r="L551" s="2" t="str">
        <f>HYPERLINK("http://dx.doi.org/10.1007/s43440-020-00066-6","http://dx.doi.org/10.1007/s43440-020-00066-6")</f>
        <v>http://dx.doi.org/10.1007/s43440-020-00066-6</v>
      </c>
    </row>
    <row r="552" spans="1:12" customFormat="1" ht="15" x14ac:dyDescent="0.25">
      <c r="A552" s="2" t="s">
        <v>5685</v>
      </c>
      <c r="B552" s="2" t="s">
        <v>6597</v>
      </c>
      <c r="C552" s="2" t="s">
        <v>5686</v>
      </c>
      <c r="D552" s="2" t="s">
        <v>4469</v>
      </c>
      <c r="E552" s="2" t="s">
        <v>4394</v>
      </c>
      <c r="F552" s="2" t="s">
        <v>4390</v>
      </c>
      <c r="G552" s="2" t="s">
        <v>4470</v>
      </c>
      <c r="H552" s="2" t="s">
        <v>4471</v>
      </c>
      <c r="I552" s="2" t="s">
        <v>4472</v>
      </c>
      <c r="J552" s="2" t="s">
        <v>4390</v>
      </c>
      <c r="K552" s="2">
        <v>2021</v>
      </c>
      <c r="L552" s="2" t="str">
        <f>HYPERLINK("http://dx.doi.org/10.7860/JCDR/2021/49981.15367","http://dx.doi.org/10.7860/JCDR/2021/49981.15367")</f>
        <v>http://dx.doi.org/10.7860/JCDR/2021/49981.15367</v>
      </c>
    </row>
    <row r="553" spans="1:12" customFormat="1" ht="15" x14ac:dyDescent="0.25">
      <c r="A553" s="2" t="s">
        <v>4706</v>
      </c>
      <c r="B553" s="2" t="s">
        <v>6597</v>
      </c>
      <c r="C553" s="2" t="s">
        <v>4707</v>
      </c>
      <c r="D553" s="2" t="s">
        <v>4469</v>
      </c>
      <c r="E553" s="2" t="s">
        <v>4394</v>
      </c>
      <c r="F553" s="2" t="s">
        <v>4390</v>
      </c>
      <c r="G553" s="2" t="s">
        <v>4470</v>
      </c>
      <c r="H553" s="2" t="s">
        <v>4471</v>
      </c>
      <c r="I553" s="2" t="s">
        <v>4472</v>
      </c>
      <c r="J553" s="2" t="s">
        <v>4390</v>
      </c>
      <c r="K553" s="2">
        <v>2019</v>
      </c>
      <c r="L553" s="2" t="str">
        <f>HYPERLINK("http://dx.doi.org/10.7860/JCDR/2019/41732.13037","http://dx.doi.org/10.7860/JCDR/2019/41732.13037")</f>
        <v>http://dx.doi.org/10.7860/JCDR/2019/41732.13037</v>
      </c>
    </row>
    <row r="554" spans="1:12" customFormat="1" ht="15" x14ac:dyDescent="0.25">
      <c r="A554" s="2" t="s">
        <v>6471</v>
      </c>
      <c r="B554" s="2" t="s">
        <v>6597</v>
      </c>
      <c r="C554" s="2" t="s">
        <v>6472</v>
      </c>
      <c r="D554" s="2" t="s">
        <v>4692</v>
      </c>
      <c r="E554" s="2" t="s">
        <v>4394</v>
      </c>
      <c r="F554" s="2" t="s">
        <v>4390</v>
      </c>
      <c r="G554" s="2" t="s">
        <v>4693</v>
      </c>
      <c r="H554" s="2" t="s">
        <v>4694</v>
      </c>
      <c r="I554" s="2" t="s">
        <v>4695</v>
      </c>
      <c r="J554" s="2" t="s">
        <v>4390</v>
      </c>
      <c r="K554" s="2">
        <v>2021</v>
      </c>
      <c r="L554" s="2" t="str">
        <f>HYPERLINK("http://dx.doi.org/10.3920/CEP200017","http://dx.doi.org/10.3920/CEP200017")</f>
        <v>http://dx.doi.org/10.3920/CEP200017</v>
      </c>
    </row>
    <row r="555" spans="1:12" customFormat="1" ht="15" x14ac:dyDescent="0.25">
      <c r="A555" s="2" t="s">
        <v>4945</v>
      </c>
      <c r="B555" s="2" t="s">
        <v>6597</v>
      </c>
      <c r="C555" s="2" t="s">
        <v>4946</v>
      </c>
      <c r="D555" s="2" t="s">
        <v>4469</v>
      </c>
      <c r="E555" s="2" t="s">
        <v>4394</v>
      </c>
      <c r="F555" s="2" t="s">
        <v>4390</v>
      </c>
      <c r="G555" s="2" t="s">
        <v>4470</v>
      </c>
      <c r="H555" s="2" t="s">
        <v>4471</v>
      </c>
      <c r="I555" s="2" t="s">
        <v>4472</v>
      </c>
      <c r="J555" s="2" t="s">
        <v>4390</v>
      </c>
      <c r="K555" s="2">
        <v>2022</v>
      </c>
      <c r="L555" s="2" t="str">
        <f>HYPERLINK("http://dx.doi.org/10.7860/JCDR/2022/46811.16115","http://dx.doi.org/10.7860/JCDR/2022/46811.16115")</f>
        <v>http://dx.doi.org/10.7860/JCDR/2022/46811.16115</v>
      </c>
    </row>
    <row r="556" spans="1:12" customFormat="1" ht="15" x14ac:dyDescent="0.25">
      <c r="A556" s="2" t="s">
        <v>4513</v>
      </c>
      <c r="B556" s="2" t="s">
        <v>6597</v>
      </c>
      <c r="C556" s="2" t="s">
        <v>4514</v>
      </c>
      <c r="D556" s="2" t="s">
        <v>4469</v>
      </c>
      <c r="E556" s="2" t="s">
        <v>4394</v>
      </c>
      <c r="F556" s="2" t="s">
        <v>4390</v>
      </c>
      <c r="G556" s="2" t="s">
        <v>4470</v>
      </c>
      <c r="H556" s="2" t="s">
        <v>4471</v>
      </c>
      <c r="I556" s="2" t="s">
        <v>4472</v>
      </c>
      <c r="J556" s="2" t="s">
        <v>4390</v>
      </c>
      <c r="K556" s="2">
        <v>2019</v>
      </c>
      <c r="L556" s="2" t="str">
        <f>HYPERLINK("http://dx.doi.org/10.7860/JCDR/2019/41713.12978","http://dx.doi.org/10.7860/JCDR/2019/41713.12978")</f>
        <v>http://dx.doi.org/10.7860/JCDR/2019/41713.12978</v>
      </c>
    </row>
    <row r="557" spans="1:12" customFormat="1" ht="15" x14ac:dyDescent="0.25">
      <c r="A557" s="2" t="s">
        <v>4741</v>
      </c>
      <c r="B557" s="2" t="s">
        <v>6597</v>
      </c>
      <c r="C557" s="2" t="s">
        <v>4742</v>
      </c>
      <c r="D557" s="2" t="s">
        <v>4469</v>
      </c>
      <c r="E557" s="2" t="s">
        <v>4394</v>
      </c>
      <c r="F557" s="2" t="s">
        <v>4390</v>
      </c>
      <c r="G557" s="2" t="s">
        <v>4470</v>
      </c>
      <c r="H557" s="2" t="s">
        <v>4471</v>
      </c>
      <c r="I557" s="2" t="s">
        <v>4472</v>
      </c>
      <c r="J557" s="2" t="s">
        <v>4390</v>
      </c>
      <c r="K557" s="2">
        <v>2021</v>
      </c>
      <c r="L557" s="2" t="str">
        <f>HYPERLINK("http://dx.doi.org/10.7860/JCDR/2021/47171.14473","http://dx.doi.org/10.7860/JCDR/2021/47171.14473")</f>
        <v>http://dx.doi.org/10.7860/JCDR/2021/47171.14473</v>
      </c>
    </row>
    <row r="558" spans="1:12" customFormat="1" ht="15" x14ac:dyDescent="0.25">
      <c r="A558" s="2" t="s">
        <v>4786</v>
      </c>
      <c r="B558" s="2" t="s">
        <v>6597</v>
      </c>
      <c r="C558" s="2" t="s">
        <v>4787</v>
      </c>
      <c r="D558" s="2" t="s">
        <v>4788</v>
      </c>
      <c r="E558" s="2" t="s">
        <v>4394</v>
      </c>
      <c r="F558" s="2" t="s">
        <v>4390</v>
      </c>
      <c r="G558" s="2" t="s">
        <v>4789</v>
      </c>
      <c r="H558" s="2" t="s">
        <v>4790</v>
      </c>
      <c r="I558" s="2" t="s">
        <v>4791</v>
      </c>
      <c r="J558" s="2" t="s">
        <v>4390</v>
      </c>
      <c r="K558" s="2">
        <v>2019</v>
      </c>
      <c r="L558" s="2" t="str">
        <f>HYPERLINK("http://dx.doi.org/10.15621/ijphy/2019/v6i4/185417","http://dx.doi.org/10.15621/ijphy/2019/v6i4/185417")</f>
        <v>http://dx.doi.org/10.15621/ijphy/2019/v6i4/185417</v>
      </c>
    </row>
    <row r="559" spans="1:12" customFormat="1" ht="15" x14ac:dyDescent="0.25">
      <c r="A559" s="2" t="s">
        <v>4585</v>
      </c>
      <c r="B559" s="2" t="s">
        <v>6597</v>
      </c>
      <c r="C559" s="2" t="s">
        <v>4586</v>
      </c>
      <c r="D559" s="2" t="s">
        <v>4469</v>
      </c>
      <c r="E559" s="2" t="s">
        <v>4394</v>
      </c>
      <c r="F559" s="2" t="s">
        <v>4390</v>
      </c>
      <c r="G559" s="2" t="s">
        <v>4470</v>
      </c>
      <c r="H559" s="2" t="s">
        <v>4471</v>
      </c>
      <c r="I559" s="2" t="s">
        <v>4472</v>
      </c>
      <c r="J559" s="2" t="s">
        <v>4390</v>
      </c>
      <c r="K559" s="2">
        <v>2019</v>
      </c>
      <c r="L559" s="2" t="str">
        <f>HYPERLINK("http://dx.doi.org/10.7860/JCDR/2019/39813.12777","http://dx.doi.org/10.7860/JCDR/2019/39813.12777")</f>
        <v>http://dx.doi.org/10.7860/JCDR/2019/39813.12777</v>
      </c>
    </row>
    <row r="560" spans="1:12" customFormat="1" ht="15" x14ac:dyDescent="0.25">
      <c r="A560" s="2" t="s">
        <v>4774</v>
      </c>
      <c r="B560" s="2" t="s">
        <v>6597</v>
      </c>
      <c r="C560" s="2" t="s">
        <v>4775</v>
      </c>
      <c r="D560" s="2" t="s">
        <v>4469</v>
      </c>
      <c r="E560" s="2" t="s">
        <v>4394</v>
      </c>
      <c r="F560" s="2" t="s">
        <v>4390</v>
      </c>
      <c r="G560" s="2" t="s">
        <v>4470</v>
      </c>
      <c r="H560" s="2" t="s">
        <v>4471</v>
      </c>
      <c r="I560" s="2" t="s">
        <v>4472</v>
      </c>
      <c r="J560" s="2" t="s">
        <v>4390</v>
      </c>
      <c r="K560" s="2">
        <v>2020</v>
      </c>
      <c r="L560" s="2" t="str">
        <f>HYPERLINK("http://dx.doi.org/10.7860/JCDR/2020/44727.14156","http://dx.doi.org/10.7860/JCDR/2020/44727.14156")</f>
        <v>http://dx.doi.org/10.7860/JCDR/2020/44727.14156</v>
      </c>
    </row>
    <row r="561" spans="1:12" customFormat="1" ht="15" x14ac:dyDescent="0.25">
      <c r="A561" s="2" t="s">
        <v>6494</v>
      </c>
      <c r="B561" s="2" t="s">
        <v>6597</v>
      </c>
      <c r="C561" s="2" t="s">
        <v>100</v>
      </c>
      <c r="D561" s="2" t="s">
        <v>6495</v>
      </c>
      <c r="E561" s="2" t="s">
        <v>4433</v>
      </c>
      <c r="F561" s="2" t="s">
        <v>4390</v>
      </c>
      <c r="G561" s="2" t="s">
        <v>5172</v>
      </c>
      <c r="H561" s="2" t="s">
        <v>6496</v>
      </c>
      <c r="I561" s="2" t="s">
        <v>4390</v>
      </c>
      <c r="J561" s="2" t="s">
        <v>4390</v>
      </c>
      <c r="K561" s="2">
        <v>2022</v>
      </c>
      <c r="L561" s="2" t="str">
        <f>HYPERLINK("http://dx.doi.org/10.3389/fcvm.2022.942740","http://dx.doi.org/10.3389/fcvm.2022.942740")</f>
        <v>http://dx.doi.org/10.3389/fcvm.2022.942740</v>
      </c>
    </row>
    <row r="562" spans="1:12" customFormat="1" ht="15" x14ac:dyDescent="0.25">
      <c r="A562" s="2" t="s">
        <v>6152</v>
      </c>
      <c r="B562" s="2" t="s">
        <v>6597</v>
      </c>
      <c r="C562" s="2" t="s">
        <v>2037</v>
      </c>
      <c r="D562" s="2" t="s">
        <v>4692</v>
      </c>
      <c r="E562" s="2" t="s">
        <v>4433</v>
      </c>
      <c r="F562" s="2" t="s">
        <v>4390</v>
      </c>
      <c r="G562" s="2" t="s">
        <v>4693</v>
      </c>
      <c r="H562" s="2" t="s">
        <v>4694</v>
      </c>
      <c r="I562" s="2" t="s">
        <v>4695</v>
      </c>
      <c r="J562" s="2" t="s">
        <v>4390</v>
      </c>
      <c r="K562" s="2">
        <v>2022</v>
      </c>
      <c r="L562" s="2" t="str">
        <f>HYPERLINK("http://dx.doi.org/10.3920/CEP210009","http://dx.doi.org/10.3920/CEP210009")</f>
        <v>http://dx.doi.org/10.3920/CEP210009</v>
      </c>
    </row>
    <row r="563" spans="1:12" customFormat="1" ht="15" x14ac:dyDescent="0.25">
      <c r="A563" s="2" t="s">
        <v>4566</v>
      </c>
      <c r="B563" s="2" t="s">
        <v>6597</v>
      </c>
      <c r="C563" s="2" t="s">
        <v>4567</v>
      </c>
      <c r="D563" s="2" t="s">
        <v>4469</v>
      </c>
      <c r="E563" s="2" t="s">
        <v>4394</v>
      </c>
      <c r="F563" s="2" t="s">
        <v>4390</v>
      </c>
      <c r="G563" s="2" t="s">
        <v>4470</v>
      </c>
      <c r="H563" s="2" t="s">
        <v>4471</v>
      </c>
      <c r="I563" s="2" t="s">
        <v>4472</v>
      </c>
      <c r="J563" s="2" t="s">
        <v>4390</v>
      </c>
      <c r="K563" s="2">
        <v>2022</v>
      </c>
      <c r="L563" s="2" t="str">
        <f>HYPERLINK("http://dx.doi.org/10.7860/JCDR/2022/51643.15975","http://dx.doi.org/10.7860/JCDR/2022/51643.15975")</f>
        <v>http://dx.doi.org/10.7860/JCDR/2022/51643.15975</v>
      </c>
    </row>
    <row r="564" spans="1:12" customFormat="1" ht="15" x14ac:dyDescent="0.25">
      <c r="A564" s="2" t="s">
        <v>5442</v>
      </c>
      <c r="B564" s="2" t="s">
        <v>6597</v>
      </c>
      <c r="C564" s="2" t="s">
        <v>5443</v>
      </c>
      <c r="D564" s="2" t="s">
        <v>4692</v>
      </c>
      <c r="E564" s="2" t="s">
        <v>4433</v>
      </c>
      <c r="F564" s="2" t="s">
        <v>4390</v>
      </c>
      <c r="G564" s="2" t="s">
        <v>4693</v>
      </c>
      <c r="H564" s="2" t="s">
        <v>4694</v>
      </c>
      <c r="I564" s="2" t="s">
        <v>4695</v>
      </c>
      <c r="J564" s="2" t="s">
        <v>4390</v>
      </c>
      <c r="K564" s="2">
        <v>2023</v>
      </c>
      <c r="L564" s="2" t="str">
        <f>HYPERLINK("http://dx.doi.org/10.3920/CEP220025","http://dx.doi.org/10.3920/CEP220025")</f>
        <v>http://dx.doi.org/10.3920/CEP220025</v>
      </c>
    </row>
    <row r="565" spans="1:12" customFormat="1" ht="15" x14ac:dyDescent="0.25">
      <c r="A565" s="2" t="s">
        <v>5300</v>
      </c>
      <c r="B565" s="2" t="s">
        <v>6597</v>
      </c>
      <c r="C565" s="2" t="s">
        <v>174</v>
      </c>
      <c r="D565" s="2" t="s">
        <v>5301</v>
      </c>
      <c r="E565" s="2" t="s">
        <v>4455</v>
      </c>
      <c r="F565" s="2" t="s">
        <v>4390</v>
      </c>
      <c r="G565" s="2" t="s">
        <v>512</v>
      </c>
      <c r="H565" s="2" t="s">
        <v>5302</v>
      </c>
      <c r="I565" s="2" t="s">
        <v>5303</v>
      </c>
      <c r="J565" s="2" t="s">
        <v>4390</v>
      </c>
      <c r="K565" s="2">
        <v>2021</v>
      </c>
      <c r="L565" s="2" t="str">
        <f>HYPERLINK("http://dx.doi.org/10.1016/j.ajp.2021.102790","http://dx.doi.org/10.1016/j.ajp.2021.102790")</f>
        <v>http://dx.doi.org/10.1016/j.ajp.2021.102790</v>
      </c>
    </row>
    <row r="566" spans="1:12" customFormat="1" ht="15" x14ac:dyDescent="0.25">
      <c r="A566" s="2" t="s">
        <v>4555</v>
      </c>
      <c r="B566" s="2" t="s">
        <v>6597</v>
      </c>
      <c r="C566" s="2" t="s">
        <v>4556</v>
      </c>
      <c r="D566" s="2" t="s">
        <v>4469</v>
      </c>
      <c r="E566" s="2" t="s">
        <v>4433</v>
      </c>
      <c r="F566" s="2" t="s">
        <v>4390</v>
      </c>
      <c r="G566" s="2" t="s">
        <v>4470</v>
      </c>
      <c r="H566" s="2" t="s">
        <v>4471</v>
      </c>
      <c r="I566" s="2" t="s">
        <v>4472</v>
      </c>
      <c r="J566" s="2" t="s">
        <v>4390</v>
      </c>
      <c r="K566" s="2">
        <v>2022</v>
      </c>
      <c r="L566" s="2" t="str">
        <f>HYPERLINK("http://dx.doi.org/10.7860/JCDR/2022/52302.15974","http://dx.doi.org/10.7860/JCDR/2022/52302.15974")</f>
        <v>http://dx.doi.org/10.7860/JCDR/2022/52302.15974</v>
      </c>
    </row>
    <row r="567" spans="1:12" customFormat="1" ht="15" x14ac:dyDescent="0.25">
      <c r="A567" s="2" t="s">
        <v>6438</v>
      </c>
      <c r="B567" s="2" t="s">
        <v>6597</v>
      </c>
      <c r="C567" s="2" t="s">
        <v>6439</v>
      </c>
      <c r="D567" s="2" t="s">
        <v>6440</v>
      </c>
      <c r="E567" s="2" t="s">
        <v>4394</v>
      </c>
      <c r="F567" s="2" t="s">
        <v>4390</v>
      </c>
      <c r="G567" s="2" t="s">
        <v>5172</v>
      </c>
      <c r="H567" s="2" t="s">
        <v>6441</v>
      </c>
      <c r="I567" s="2" t="s">
        <v>4390</v>
      </c>
      <c r="J567" s="2" t="s">
        <v>4390</v>
      </c>
      <c r="K567" s="2">
        <v>2023</v>
      </c>
      <c r="L567" s="2" t="str">
        <f>HYPERLINK("http://dx.doi.org/10.3389/fonc.2022.1017343","http://dx.doi.org/10.3389/fonc.2022.1017343")</f>
        <v>http://dx.doi.org/10.3389/fonc.2022.1017343</v>
      </c>
    </row>
    <row r="568" spans="1:12" customFormat="1" ht="15" x14ac:dyDescent="0.25">
      <c r="A568" s="2" t="s">
        <v>4520</v>
      </c>
      <c r="B568" s="2" t="s">
        <v>6597</v>
      </c>
      <c r="C568" s="2" t="s">
        <v>4521</v>
      </c>
      <c r="D568" s="2" t="s">
        <v>4469</v>
      </c>
      <c r="E568" s="2" t="s">
        <v>4433</v>
      </c>
      <c r="F568" s="2" t="s">
        <v>4390</v>
      </c>
      <c r="G568" s="2" t="s">
        <v>4470</v>
      </c>
      <c r="H568" s="2" t="s">
        <v>4471</v>
      </c>
      <c r="I568" s="2" t="s">
        <v>4472</v>
      </c>
      <c r="J568" s="2" t="s">
        <v>4390</v>
      </c>
      <c r="K568" s="2">
        <v>2021</v>
      </c>
      <c r="L568" s="2" t="str">
        <f>HYPERLINK("http://dx.doi.org/10.7860/JCDR/2021/45973.14702","http://dx.doi.org/10.7860/JCDR/2021/45973.14702")</f>
        <v>http://dx.doi.org/10.7860/JCDR/2021/45973.14702</v>
      </c>
    </row>
    <row r="569" spans="1:12" customFormat="1" ht="15" x14ac:dyDescent="0.25">
      <c r="A569" s="2" t="s">
        <v>4839</v>
      </c>
      <c r="B569" s="2" t="s">
        <v>6597</v>
      </c>
      <c r="C569" s="2" t="s">
        <v>1712</v>
      </c>
      <c r="D569" s="2" t="s">
        <v>4692</v>
      </c>
      <c r="E569" s="2" t="s">
        <v>4394</v>
      </c>
      <c r="F569" s="2" t="s">
        <v>4390</v>
      </c>
      <c r="G569" s="2" t="s">
        <v>4693</v>
      </c>
      <c r="H569" s="2" t="s">
        <v>4694</v>
      </c>
      <c r="I569" s="2" t="s">
        <v>4695</v>
      </c>
      <c r="J569" s="2" t="s">
        <v>4390</v>
      </c>
      <c r="K569" s="2">
        <v>2022</v>
      </c>
      <c r="L569" s="2" t="str">
        <f>HYPERLINK("http://dx.doi.org/10.3920/CEP220008","http://dx.doi.org/10.3920/CEP220008")</f>
        <v>http://dx.doi.org/10.3920/CEP220008</v>
      </c>
    </row>
    <row r="570" spans="1:12" customFormat="1" ht="15" x14ac:dyDescent="0.25">
      <c r="A570" s="2" t="s">
        <v>5354</v>
      </c>
      <c r="B570" s="2" t="s">
        <v>6597</v>
      </c>
      <c r="C570" s="2" t="s">
        <v>5355</v>
      </c>
      <c r="D570" s="2" t="s">
        <v>4461</v>
      </c>
      <c r="E570" s="2" t="s">
        <v>4394</v>
      </c>
      <c r="F570" s="2" t="s">
        <v>4390</v>
      </c>
      <c r="G570" s="2" t="s">
        <v>4462</v>
      </c>
      <c r="H570" s="2" t="s">
        <v>4463</v>
      </c>
      <c r="I570" s="2" t="s">
        <v>4390</v>
      </c>
      <c r="J570" s="2" t="s">
        <v>4390</v>
      </c>
      <c r="K570" s="2">
        <v>2021</v>
      </c>
      <c r="L570" s="2" t="str">
        <f>HYPERLINK("http://dx.doi.org/10.21786/bbrc/14.2.57","http://dx.doi.org/10.21786/bbrc/14.2.57")</f>
        <v>http://dx.doi.org/10.21786/bbrc/14.2.57</v>
      </c>
    </row>
    <row r="571" spans="1:12" customFormat="1" ht="15" x14ac:dyDescent="0.25">
      <c r="A571" s="2" t="s">
        <v>6042</v>
      </c>
      <c r="B571" s="2" t="s">
        <v>6597</v>
      </c>
      <c r="C571" s="2" t="s">
        <v>6043</v>
      </c>
      <c r="D571" s="2" t="s">
        <v>5186</v>
      </c>
      <c r="E571" s="2" t="s">
        <v>4394</v>
      </c>
      <c r="F571" s="2" t="s">
        <v>4390</v>
      </c>
      <c r="G571" s="2" t="s">
        <v>5187</v>
      </c>
      <c r="H571" s="2" t="s">
        <v>5188</v>
      </c>
      <c r="I571" s="2" t="s">
        <v>4390</v>
      </c>
      <c r="J571" s="2" t="s">
        <v>4390</v>
      </c>
      <c r="K571" s="2">
        <v>2022</v>
      </c>
      <c r="L571" s="2" t="str">
        <f>HYPERLINK("http://dx.doi.org/10.22376/ijpbs/lpr.2022.12.1.L221-229","http://dx.doi.org/10.22376/ijpbs/lpr.2022.12.1.L221-229")</f>
        <v>http://dx.doi.org/10.22376/ijpbs/lpr.2022.12.1.L221-229</v>
      </c>
    </row>
    <row r="572" spans="1:12" customFormat="1" ht="15" x14ac:dyDescent="0.25">
      <c r="A572" s="2" t="s">
        <v>5460</v>
      </c>
      <c r="B572" s="2" t="s">
        <v>6597</v>
      </c>
      <c r="C572" s="2" t="s">
        <v>1862</v>
      </c>
      <c r="D572" s="2" t="s">
        <v>4610</v>
      </c>
      <c r="E572" s="2" t="s">
        <v>4573</v>
      </c>
      <c r="F572" s="2" t="s">
        <v>4390</v>
      </c>
      <c r="G572" s="2" t="s">
        <v>4611</v>
      </c>
      <c r="H572" s="2" t="s">
        <v>4612</v>
      </c>
      <c r="I572" s="2" t="s">
        <v>4613</v>
      </c>
      <c r="J572" s="2" t="s">
        <v>4390</v>
      </c>
      <c r="K572" s="2" t="s">
        <v>4390</v>
      </c>
      <c r="L572" s="2" t="str">
        <f>HYPERLINK("http://dx.doi.org/10.1007/s11332-022-00923-2","http://dx.doi.org/10.1007/s11332-022-00923-2")</f>
        <v>http://dx.doi.org/10.1007/s11332-022-00923-2</v>
      </c>
    </row>
    <row r="573" spans="1:12" customFormat="1" ht="15" x14ac:dyDescent="0.25">
      <c r="A573" s="2" t="s">
        <v>4614</v>
      </c>
      <c r="B573" s="2" t="s">
        <v>6597</v>
      </c>
      <c r="C573" s="2" t="s">
        <v>4615</v>
      </c>
      <c r="D573" s="2" t="s">
        <v>4469</v>
      </c>
      <c r="E573" s="2" t="s">
        <v>4394</v>
      </c>
      <c r="F573" s="2" t="s">
        <v>4390</v>
      </c>
      <c r="G573" s="2" t="s">
        <v>4470</v>
      </c>
      <c r="H573" s="2" t="s">
        <v>4471</v>
      </c>
      <c r="I573" s="2" t="s">
        <v>4472</v>
      </c>
      <c r="J573" s="2" t="s">
        <v>4390</v>
      </c>
      <c r="K573" s="2">
        <v>2020</v>
      </c>
      <c r="L573" s="2" t="str">
        <f>HYPERLINK("http://dx.doi.org/10.7860/JCDR/2020/44962.14000","http://dx.doi.org/10.7860/JCDR/2020/44962.14000")</f>
        <v>http://dx.doi.org/10.7860/JCDR/2020/44962.14000</v>
      </c>
    </row>
    <row r="574" spans="1:12" customFormat="1" ht="15" x14ac:dyDescent="0.25">
      <c r="A574" s="2" t="s">
        <v>4541</v>
      </c>
      <c r="B574" s="2" t="s">
        <v>6597</v>
      </c>
      <c r="C574" s="2" t="s">
        <v>4542</v>
      </c>
      <c r="D574" s="2" t="s">
        <v>4469</v>
      </c>
      <c r="E574" s="2" t="s">
        <v>4433</v>
      </c>
      <c r="F574" s="2" t="s">
        <v>4390</v>
      </c>
      <c r="G574" s="2" t="s">
        <v>4470</v>
      </c>
      <c r="H574" s="2" t="s">
        <v>4471</v>
      </c>
      <c r="I574" s="2" t="s">
        <v>4472</v>
      </c>
      <c r="J574" s="2" t="s">
        <v>4390</v>
      </c>
      <c r="K574" s="2">
        <v>2020</v>
      </c>
      <c r="L574" s="2" t="str">
        <f>HYPERLINK("http://dx.doi.org/10.7860/JCDR/2020/45510.14154","http://dx.doi.org/10.7860/JCDR/2020/45510.14154")</f>
        <v>http://dx.doi.org/10.7860/JCDR/2020/45510.14154</v>
      </c>
    </row>
    <row r="575" spans="1:12" customFormat="1" ht="15" x14ac:dyDescent="0.25">
      <c r="A575" s="2" t="s">
        <v>4770</v>
      </c>
      <c r="B575" s="2" t="s">
        <v>6597</v>
      </c>
      <c r="C575" s="2" t="s">
        <v>4771</v>
      </c>
      <c r="D575" s="2" t="s">
        <v>4469</v>
      </c>
      <c r="E575" s="2" t="s">
        <v>4394</v>
      </c>
      <c r="F575" s="2" t="s">
        <v>4390</v>
      </c>
      <c r="G575" s="2" t="s">
        <v>4470</v>
      </c>
      <c r="H575" s="2" t="s">
        <v>4471</v>
      </c>
      <c r="I575" s="2" t="s">
        <v>4472</v>
      </c>
      <c r="J575" s="2" t="s">
        <v>4390</v>
      </c>
      <c r="K575" s="2">
        <v>2022</v>
      </c>
      <c r="L575" s="2" t="str">
        <f>HYPERLINK("http://dx.doi.org/10.7860/JCDR/2022/51194.16073","http://dx.doi.org/10.7860/JCDR/2022/51194.16073")</f>
        <v>http://dx.doi.org/10.7860/JCDR/2022/51194.16073</v>
      </c>
    </row>
    <row r="576" spans="1:12" customFormat="1" ht="15" x14ac:dyDescent="0.25">
      <c r="A576" s="2" t="s">
        <v>5283</v>
      </c>
      <c r="B576" s="2" t="s">
        <v>6597</v>
      </c>
      <c r="C576" s="2" t="s">
        <v>5284</v>
      </c>
      <c r="D576" s="2" t="s">
        <v>4469</v>
      </c>
      <c r="E576" s="2" t="s">
        <v>4394</v>
      </c>
      <c r="F576" s="2" t="s">
        <v>4390</v>
      </c>
      <c r="G576" s="2" t="s">
        <v>4470</v>
      </c>
      <c r="H576" s="2" t="s">
        <v>4471</v>
      </c>
      <c r="I576" s="2" t="s">
        <v>4472</v>
      </c>
      <c r="J576" s="2" t="s">
        <v>4390</v>
      </c>
      <c r="K576" s="2">
        <v>2021</v>
      </c>
      <c r="L576" s="2" t="str">
        <f>HYPERLINK("http://dx.doi.org/10.7860/JCDR/2021/43760.14655","http://dx.doi.org/10.7860/JCDR/2021/43760.14655")</f>
        <v>http://dx.doi.org/10.7860/JCDR/2021/43760.14655</v>
      </c>
    </row>
    <row r="577" spans="1:12" customFormat="1" ht="15" x14ac:dyDescent="0.25">
      <c r="A577" s="2" t="s">
        <v>5046</v>
      </c>
      <c r="B577" s="2" t="s">
        <v>6597</v>
      </c>
      <c r="C577" s="2" t="s">
        <v>5047</v>
      </c>
      <c r="D577" s="2" t="s">
        <v>4788</v>
      </c>
      <c r="E577" s="2" t="s">
        <v>4394</v>
      </c>
      <c r="F577" s="2" t="s">
        <v>4390</v>
      </c>
      <c r="G577" s="2" t="s">
        <v>4789</v>
      </c>
      <c r="H577" s="2" t="s">
        <v>4790</v>
      </c>
      <c r="I577" s="2" t="s">
        <v>4791</v>
      </c>
      <c r="J577" s="2" t="s">
        <v>4390</v>
      </c>
      <c r="K577" s="2">
        <v>2021</v>
      </c>
      <c r="L577" s="2" t="str">
        <f>HYPERLINK("http://dx.doi.org/10.15621/ijphy/2021/v8i3/1052","http://dx.doi.org/10.15621/ijphy/2021/v8i3/1052")</f>
        <v>http://dx.doi.org/10.15621/ijphy/2021/v8i3/1052</v>
      </c>
    </row>
    <row r="578" spans="1:12" customFormat="1" ht="15" x14ac:dyDescent="0.25">
      <c r="A578" s="2" t="s">
        <v>5704</v>
      </c>
      <c r="B578" s="2" t="s">
        <v>6597</v>
      </c>
      <c r="C578" s="2" t="s">
        <v>5705</v>
      </c>
      <c r="D578" s="2" t="s">
        <v>4461</v>
      </c>
      <c r="E578" s="2" t="s">
        <v>4394</v>
      </c>
      <c r="F578" s="2" t="s">
        <v>4390</v>
      </c>
      <c r="G578" s="2" t="s">
        <v>4462</v>
      </c>
      <c r="H578" s="2" t="s">
        <v>4463</v>
      </c>
      <c r="I578" s="2" t="s">
        <v>4390</v>
      </c>
      <c r="J578" s="2" t="s">
        <v>4390</v>
      </c>
      <c r="K578" s="2">
        <v>2020</v>
      </c>
      <c r="L578" s="2" t="s">
        <v>4390</v>
      </c>
    </row>
    <row r="579" spans="1:12" customFormat="1" ht="15" x14ac:dyDescent="0.25">
      <c r="A579" s="2" t="s">
        <v>4568</v>
      </c>
      <c r="B579" s="2" t="s">
        <v>6597</v>
      </c>
      <c r="C579" s="2" t="s">
        <v>261</v>
      </c>
      <c r="D579" s="2" t="s">
        <v>4569</v>
      </c>
      <c r="E579" s="2" t="s">
        <v>4394</v>
      </c>
      <c r="F579" s="2" t="s">
        <v>4390</v>
      </c>
      <c r="G579" s="2" t="s">
        <v>418</v>
      </c>
      <c r="H579" s="2" t="s">
        <v>4570</v>
      </c>
      <c r="I579" s="2" t="s">
        <v>4571</v>
      </c>
      <c r="J579" s="2" t="s">
        <v>4390</v>
      </c>
      <c r="K579" s="2">
        <v>2020</v>
      </c>
      <c r="L579" s="2" t="str">
        <f>HYPERLINK("http://dx.doi.org/10.4103/aian.AIAN_240_19","http://dx.doi.org/10.4103/aian.AIAN_240_19")</f>
        <v>http://dx.doi.org/10.4103/aian.AIAN_240_19</v>
      </c>
    </row>
    <row r="580" spans="1:12" customFormat="1" ht="15" x14ac:dyDescent="0.25">
      <c r="A580" s="2" t="s">
        <v>5160</v>
      </c>
      <c r="B580" s="2" t="s">
        <v>6597</v>
      </c>
      <c r="C580" s="2" t="s">
        <v>5161</v>
      </c>
      <c r="D580" s="2" t="s">
        <v>4469</v>
      </c>
      <c r="E580" s="2" t="s">
        <v>4394</v>
      </c>
      <c r="F580" s="2" t="s">
        <v>4390</v>
      </c>
      <c r="G580" s="2" t="s">
        <v>4470</v>
      </c>
      <c r="H580" s="2" t="s">
        <v>4471</v>
      </c>
      <c r="I580" s="2" t="s">
        <v>4472</v>
      </c>
      <c r="J580" s="2" t="s">
        <v>4390</v>
      </c>
      <c r="K580" s="2">
        <v>2022</v>
      </c>
      <c r="L580" s="2" t="str">
        <f>HYPERLINK("http://dx.doi.org/10.7860/JCDR/2022/57953.16925","http://dx.doi.org/10.7860/JCDR/2022/57953.16925")</f>
        <v>http://dx.doi.org/10.7860/JCDR/2022/57953.16925</v>
      </c>
    </row>
    <row r="581" spans="1:12" customFormat="1" ht="15" x14ac:dyDescent="0.25">
      <c r="A581" s="2" t="s">
        <v>5326</v>
      </c>
      <c r="B581" s="2" t="s">
        <v>6592</v>
      </c>
      <c r="C581" s="2" t="s">
        <v>1149</v>
      </c>
      <c r="D581" s="2" t="s">
        <v>5327</v>
      </c>
      <c r="E581" s="2" t="s">
        <v>4433</v>
      </c>
      <c r="F581" s="2" t="s">
        <v>4390</v>
      </c>
      <c r="G581" s="2" t="s">
        <v>512</v>
      </c>
      <c r="H581" s="2" t="s">
        <v>5328</v>
      </c>
      <c r="I581" s="2" t="s">
        <v>5329</v>
      </c>
      <c r="J581" s="2" t="s">
        <v>4390</v>
      </c>
      <c r="K581" s="2">
        <v>2022</v>
      </c>
      <c r="L581" s="2" t="str">
        <f>HYPERLINK("http://dx.doi.org/10.1016/j.molstruc.2022.132524","http://dx.doi.org/10.1016/j.molstruc.2022.132524")</f>
        <v>http://dx.doi.org/10.1016/j.molstruc.2022.132524</v>
      </c>
    </row>
    <row r="582" spans="1:12" customFormat="1" ht="15" x14ac:dyDescent="0.25">
      <c r="A582" s="2" t="s">
        <v>5367</v>
      </c>
      <c r="B582" s="2" t="s">
        <v>6592</v>
      </c>
      <c r="C582" s="2" t="s">
        <v>254</v>
      </c>
      <c r="D582" s="2" t="s">
        <v>216</v>
      </c>
      <c r="E582" s="2" t="s">
        <v>4433</v>
      </c>
      <c r="F582" s="2" t="s">
        <v>4390</v>
      </c>
      <c r="G582" s="2" t="s">
        <v>5091</v>
      </c>
      <c r="H582" s="2" t="s">
        <v>5368</v>
      </c>
      <c r="I582" s="2" t="s">
        <v>5369</v>
      </c>
      <c r="J582" s="2" t="s">
        <v>4390</v>
      </c>
      <c r="K582" s="2">
        <v>2020</v>
      </c>
      <c r="L582" s="2" t="str">
        <f>HYPERLINK("http://dx.doi.org/10.2174/1381612826666200417154810","http://dx.doi.org/10.2174/1381612826666200417154810")</f>
        <v>http://dx.doi.org/10.2174/1381612826666200417154810</v>
      </c>
    </row>
    <row r="583" spans="1:12" customFormat="1" ht="15" x14ac:dyDescent="0.25">
      <c r="A583" s="2" t="s">
        <v>4708</v>
      </c>
      <c r="B583" s="2" t="s">
        <v>6592</v>
      </c>
      <c r="C583" s="2" t="s">
        <v>4709</v>
      </c>
      <c r="D583" s="2" t="s">
        <v>4486</v>
      </c>
      <c r="E583" s="2" t="s">
        <v>4394</v>
      </c>
      <c r="F583" s="2" t="s">
        <v>4390</v>
      </c>
      <c r="G583" s="2" t="s">
        <v>4487</v>
      </c>
      <c r="H583" s="2" t="s">
        <v>4488</v>
      </c>
      <c r="I583" s="2" t="s">
        <v>4390</v>
      </c>
      <c r="J583" s="2" t="s">
        <v>4390</v>
      </c>
      <c r="K583" s="2">
        <v>2019</v>
      </c>
      <c r="L583" s="2" t="str">
        <f>HYPERLINK("http://dx.doi.org/10.13040/IJPSR.0975-8232.11(3).5094-02","http://dx.doi.org/10.13040/IJPSR.0975-8232.11(3).5094-02")</f>
        <v>http://dx.doi.org/10.13040/IJPSR.0975-8232.11(3).5094-02</v>
      </c>
    </row>
    <row r="584" spans="1:12" customFormat="1" ht="15" x14ac:dyDescent="0.25">
      <c r="A584" s="2" t="s">
        <v>4477</v>
      </c>
      <c r="B584" s="2" t="s">
        <v>6592</v>
      </c>
      <c r="C584" s="2" t="s">
        <v>4478</v>
      </c>
      <c r="D584" s="2" t="s">
        <v>4479</v>
      </c>
      <c r="E584" s="2" t="s">
        <v>4394</v>
      </c>
      <c r="F584" s="2" t="s">
        <v>4390</v>
      </c>
      <c r="G584" s="2" t="s">
        <v>4480</v>
      </c>
      <c r="H584" s="2" t="s">
        <v>4481</v>
      </c>
      <c r="I584" s="2" t="s">
        <v>4482</v>
      </c>
      <c r="J584" s="2" t="s">
        <v>4390</v>
      </c>
      <c r="K584" s="2">
        <v>2021</v>
      </c>
      <c r="L584" s="2" t="str">
        <f>HYPERLINK("http://dx.doi.org/10.21276/ap.2021.10.2.42","http://dx.doi.org/10.21276/ap.2021.10.2.42")</f>
        <v>http://dx.doi.org/10.21276/ap.2021.10.2.42</v>
      </c>
    </row>
    <row r="585" spans="1:12" customFormat="1" ht="15" x14ac:dyDescent="0.25">
      <c r="A585" s="2" t="s">
        <v>4448</v>
      </c>
      <c r="B585" s="2" t="s">
        <v>6592</v>
      </c>
      <c r="C585" s="2" t="s">
        <v>85</v>
      </c>
      <c r="D585" s="2" t="s">
        <v>4464</v>
      </c>
      <c r="E585" s="2" t="s">
        <v>4394</v>
      </c>
      <c r="F585" s="2" t="s">
        <v>4390</v>
      </c>
      <c r="G585" s="2" t="s">
        <v>4450</v>
      </c>
      <c r="H585" s="2" t="s">
        <v>4465</v>
      </c>
      <c r="I585" s="2" t="s">
        <v>4466</v>
      </c>
      <c r="J585" s="2" t="s">
        <v>4390</v>
      </c>
      <c r="K585" s="2">
        <v>2022</v>
      </c>
      <c r="L585" s="2" t="str">
        <f>HYPERLINK("http://dx.doi.org/10.1007/s11064-021-03496-7","http://dx.doi.org/10.1007/s11064-021-03496-7")</f>
        <v>http://dx.doi.org/10.1007/s11064-021-03496-7</v>
      </c>
    </row>
    <row r="586" spans="1:12" customFormat="1" ht="15" x14ac:dyDescent="0.25">
      <c r="A586" s="2" t="s">
        <v>4484</v>
      </c>
      <c r="B586" s="2" t="s">
        <v>6592</v>
      </c>
      <c r="C586" s="2" t="s">
        <v>4485</v>
      </c>
      <c r="D586" s="2" t="s">
        <v>4486</v>
      </c>
      <c r="E586" s="2" t="s">
        <v>4394</v>
      </c>
      <c r="F586" s="2" t="s">
        <v>4390</v>
      </c>
      <c r="G586" s="2" t="s">
        <v>4487</v>
      </c>
      <c r="H586" s="2" t="s">
        <v>4488</v>
      </c>
      <c r="I586" s="2" t="s">
        <v>4390</v>
      </c>
      <c r="J586" s="2" t="s">
        <v>4390</v>
      </c>
      <c r="K586" s="2">
        <v>2019</v>
      </c>
      <c r="L586" s="2" t="str">
        <f>HYPERLINK("http://dx.doi.org/10.13040/IJPSR.0975-8232.10(5).2240-43","http://dx.doi.org/10.13040/IJPSR.0975-8232.10(5).2240-43")</f>
        <v>http://dx.doi.org/10.13040/IJPSR.0975-8232.10(5).2240-43</v>
      </c>
    </row>
    <row r="587" spans="1:12" customFormat="1" ht="15" x14ac:dyDescent="0.25">
      <c r="A587" s="2" t="s">
        <v>5003</v>
      </c>
      <c r="B587" s="2" t="s">
        <v>6592</v>
      </c>
      <c r="C587" s="2" t="s">
        <v>5004</v>
      </c>
      <c r="D587" s="2" t="s">
        <v>5005</v>
      </c>
      <c r="E587" s="2" t="s">
        <v>4394</v>
      </c>
      <c r="F587" s="2" t="s">
        <v>4390</v>
      </c>
      <c r="G587" s="2" t="s">
        <v>558</v>
      </c>
      <c r="H587" s="2" t="s">
        <v>5006</v>
      </c>
      <c r="I587" s="2" t="s">
        <v>5007</v>
      </c>
      <c r="J587" s="2" t="s">
        <v>4390</v>
      </c>
      <c r="K587" s="2">
        <v>2020</v>
      </c>
      <c r="L587" s="2" t="str">
        <f>HYPERLINK("http://dx.doi.org/10.1186/s43094-020-00096-0","http://dx.doi.org/10.1186/s43094-020-00096-0")</f>
        <v>http://dx.doi.org/10.1186/s43094-020-00096-0</v>
      </c>
    </row>
    <row r="588" spans="1:12" customFormat="1" ht="15" x14ac:dyDescent="0.25">
      <c r="A588" s="2" t="s">
        <v>4583</v>
      </c>
      <c r="B588" s="2" t="s">
        <v>6592</v>
      </c>
      <c r="C588" s="2" t="s">
        <v>4584</v>
      </c>
      <c r="D588" s="2" t="s">
        <v>4479</v>
      </c>
      <c r="E588" s="2" t="s">
        <v>4394</v>
      </c>
      <c r="F588" s="2" t="s">
        <v>4390</v>
      </c>
      <c r="G588" s="2" t="s">
        <v>4480</v>
      </c>
      <c r="H588" s="2" t="s">
        <v>4481</v>
      </c>
      <c r="I588" s="2" t="s">
        <v>4482</v>
      </c>
      <c r="J588" s="2" t="s">
        <v>4390</v>
      </c>
      <c r="K588" s="2">
        <v>2022</v>
      </c>
      <c r="L588" s="2" t="str">
        <f>HYPERLINK("http://dx.doi.org/10.54085/ap.2022.11.1.72","http://dx.doi.org/10.54085/ap.2022.11.1.72")</f>
        <v>http://dx.doi.org/10.54085/ap.2022.11.1.72</v>
      </c>
    </row>
    <row r="589" spans="1:12" customFormat="1" ht="15" x14ac:dyDescent="0.25">
      <c r="A589" s="2" t="s">
        <v>5434</v>
      </c>
      <c r="B589" s="2" t="s">
        <v>6592</v>
      </c>
      <c r="C589" s="2" t="s">
        <v>2187</v>
      </c>
      <c r="D589" s="2" t="s">
        <v>5435</v>
      </c>
      <c r="E589" s="2" t="s">
        <v>4394</v>
      </c>
      <c r="F589" s="2" t="s">
        <v>4390</v>
      </c>
      <c r="G589" s="2" t="s">
        <v>5436</v>
      </c>
      <c r="H589" s="2" t="s">
        <v>4390</v>
      </c>
      <c r="I589" s="2" t="s">
        <v>5437</v>
      </c>
      <c r="J589" s="2" t="s">
        <v>4390</v>
      </c>
      <c r="K589" s="2">
        <v>2021</v>
      </c>
      <c r="L589" s="2" t="str">
        <f>HYPERLINK("http://dx.doi.org/10.1002/hbe2.302","http://dx.doi.org/10.1002/hbe2.302")</f>
        <v>http://dx.doi.org/10.1002/hbe2.302</v>
      </c>
    </row>
    <row r="590" spans="1:12" customFormat="1" ht="15" x14ac:dyDescent="0.25">
      <c r="A590" s="2" t="s">
        <v>6184</v>
      </c>
      <c r="B590" s="2" t="s">
        <v>6592</v>
      </c>
      <c r="C590" s="2" t="s">
        <v>51</v>
      </c>
      <c r="D590" s="2" t="s">
        <v>6185</v>
      </c>
      <c r="E590" s="2" t="s">
        <v>4433</v>
      </c>
      <c r="F590" s="2" t="s">
        <v>4390</v>
      </c>
      <c r="G590" s="2" t="s">
        <v>4724</v>
      </c>
      <c r="H590" s="2" t="s">
        <v>4390</v>
      </c>
      <c r="I590" s="2" t="s">
        <v>6186</v>
      </c>
      <c r="J590" s="2" t="s">
        <v>4390</v>
      </c>
      <c r="K590" s="2">
        <v>2022</v>
      </c>
      <c r="L590" s="2" t="str">
        <f>HYPERLINK("http://dx.doi.org/10.3390/biomedicines10051143","http://dx.doi.org/10.3390/biomedicines10051143")</f>
        <v>http://dx.doi.org/10.3390/biomedicines10051143</v>
      </c>
    </row>
    <row r="591" spans="1:12" customFormat="1" ht="15" x14ac:dyDescent="0.25">
      <c r="A591" s="2" t="s">
        <v>6376</v>
      </c>
      <c r="B591" s="2" t="s">
        <v>6592</v>
      </c>
      <c r="C591" s="2" t="s">
        <v>83</v>
      </c>
      <c r="D591" s="2" t="s">
        <v>5192</v>
      </c>
      <c r="E591" s="2" t="s">
        <v>4433</v>
      </c>
      <c r="F591" s="2" t="s">
        <v>4390</v>
      </c>
      <c r="G591" s="2" t="s">
        <v>4724</v>
      </c>
      <c r="H591" s="2" t="s">
        <v>4390</v>
      </c>
      <c r="I591" s="2" t="s">
        <v>5193</v>
      </c>
      <c r="J591" s="2" t="s">
        <v>4390</v>
      </c>
      <c r="K591" s="2">
        <v>2022</v>
      </c>
      <c r="L591" s="2" t="str">
        <f>HYPERLINK("http://dx.doi.org/10.3390/molecules27062032","http://dx.doi.org/10.3390/molecules27062032")</f>
        <v>http://dx.doi.org/10.3390/molecules27062032</v>
      </c>
    </row>
    <row r="592" spans="1:12" customFormat="1" ht="15" x14ac:dyDescent="0.25">
      <c r="A592" s="2" t="s">
        <v>6229</v>
      </c>
      <c r="B592" s="2" t="s">
        <v>6592</v>
      </c>
      <c r="C592" s="2" t="s">
        <v>164</v>
      </c>
      <c r="D592" s="2" t="s">
        <v>6230</v>
      </c>
      <c r="E592" s="2" t="s">
        <v>4433</v>
      </c>
      <c r="F592" s="2" t="s">
        <v>4390</v>
      </c>
      <c r="G592" s="2" t="s">
        <v>4492</v>
      </c>
      <c r="H592" s="2" t="s">
        <v>6231</v>
      </c>
      <c r="I592" s="2" t="s">
        <v>6232</v>
      </c>
      <c r="J592" s="2" t="s">
        <v>4390</v>
      </c>
      <c r="K592" s="2">
        <v>2021</v>
      </c>
      <c r="L592" s="2" t="str">
        <f>HYPERLINK("http://dx.doi.org/10.1111/cbdd.13951","http://dx.doi.org/10.1111/cbdd.13951")</f>
        <v>http://dx.doi.org/10.1111/cbdd.13951</v>
      </c>
    </row>
    <row r="593" spans="1:12" customFormat="1" ht="15" x14ac:dyDescent="0.25">
      <c r="A593" s="2" t="s">
        <v>4997</v>
      </c>
      <c r="B593" s="2" t="s">
        <v>6592</v>
      </c>
      <c r="C593" s="2" t="s">
        <v>1342</v>
      </c>
      <c r="D593" s="2" t="s">
        <v>4422</v>
      </c>
      <c r="E593" s="2" t="s">
        <v>4394</v>
      </c>
      <c r="F593" s="2" t="s">
        <v>4390</v>
      </c>
      <c r="G593" s="2" t="s">
        <v>4423</v>
      </c>
      <c r="H593" s="2" t="s">
        <v>4424</v>
      </c>
      <c r="I593" s="2" t="s">
        <v>4390</v>
      </c>
      <c r="J593" s="2" t="s">
        <v>4390</v>
      </c>
      <c r="K593" s="2">
        <v>2022</v>
      </c>
      <c r="L593" s="2" t="str">
        <f>HYPERLINK("http://dx.doi.org/10.5530/ijper.56.2s.99","http://dx.doi.org/10.5530/ijper.56.2s.99")</f>
        <v>http://dx.doi.org/10.5530/ijper.56.2s.99</v>
      </c>
    </row>
    <row r="594" spans="1:12" customFormat="1" ht="15" x14ac:dyDescent="0.25">
      <c r="A594" s="2" t="s">
        <v>6136</v>
      </c>
      <c r="B594" s="2" t="s">
        <v>6592</v>
      </c>
      <c r="C594" s="2" t="s">
        <v>151</v>
      </c>
      <c r="D594" s="2" t="s">
        <v>216</v>
      </c>
      <c r="E594" s="2" t="s">
        <v>4433</v>
      </c>
      <c r="F594" s="2" t="s">
        <v>4390</v>
      </c>
      <c r="G594" s="2" t="s">
        <v>5091</v>
      </c>
      <c r="H594" s="2" t="s">
        <v>5368</v>
      </c>
      <c r="I594" s="2" t="s">
        <v>5369</v>
      </c>
      <c r="J594" s="2" t="s">
        <v>4390</v>
      </c>
      <c r="K594" s="2">
        <v>2021</v>
      </c>
      <c r="L594" s="2" t="str">
        <f>HYPERLINK("http://dx.doi.org/10.2174/1381612827999210111185608","http://dx.doi.org/10.2174/1381612827999210111185608")</f>
        <v>http://dx.doi.org/10.2174/1381612827999210111185608</v>
      </c>
    </row>
    <row r="595" spans="1:12" customFormat="1" ht="15" x14ac:dyDescent="0.25">
      <c r="A595" s="2" t="s">
        <v>6010</v>
      </c>
      <c r="B595" s="2" t="s">
        <v>6592</v>
      </c>
      <c r="C595" s="2" t="s">
        <v>2110</v>
      </c>
      <c r="D595" s="2" t="s">
        <v>6011</v>
      </c>
      <c r="E595" s="2" t="s">
        <v>4394</v>
      </c>
      <c r="F595" s="2" t="s">
        <v>4390</v>
      </c>
      <c r="G595" s="2" t="s">
        <v>4809</v>
      </c>
      <c r="H595" s="2" t="s">
        <v>6012</v>
      </c>
      <c r="I595" s="2" t="s">
        <v>6013</v>
      </c>
      <c r="J595" s="2" t="s">
        <v>4390</v>
      </c>
      <c r="K595" s="2">
        <v>2022</v>
      </c>
      <c r="L595" s="2" t="str">
        <f>HYPERLINK("http://dx.doi.org/10.1080/10406638.2021.1886123","http://dx.doi.org/10.1080/10406638.2021.1886123")</f>
        <v>http://dx.doi.org/10.1080/10406638.2021.1886123</v>
      </c>
    </row>
    <row r="596" spans="1:12" customFormat="1" ht="15" x14ac:dyDescent="0.25">
      <c r="A596" s="2" t="s">
        <v>6188</v>
      </c>
      <c r="B596" s="2" t="s">
        <v>6592</v>
      </c>
      <c r="C596" s="2" t="s">
        <v>90</v>
      </c>
      <c r="D596" s="2" t="s">
        <v>124</v>
      </c>
      <c r="E596" s="2" t="s">
        <v>4394</v>
      </c>
      <c r="F596" s="2" t="s">
        <v>4390</v>
      </c>
      <c r="G596" s="2" t="s">
        <v>558</v>
      </c>
      <c r="H596" s="2" t="s">
        <v>6189</v>
      </c>
      <c r="I596" s="2" t="s">
        <v>6190</v>
      </c>
      <c r="J596" s="2" t="s">
        <v>4390</v>
      </c>
      <c r="K596" s="2">
        <v>2022</v>
      </c>
      <c r="L596" s="2" t="str">
        <f>HYPERLINK("http://dx.doi.org/10.1007/s12035-021-02617-1","http://dx.doi.org/10.1007/s12035-021-02617-1")</f>
        <v>http://dx.doi.org/10.1007/s12035-021-02617-1</v>
      </c>
    </row>
    <row r="597" spans="1:12" customFormat="1" ht="15" x14ac:dyDescent="0.25">
      <c r="A597" s="2" t="s">
        <v>6295</v>
      </c>
      <c r="B597" s="2" t="s">
        <v>6592</v>
      </c>
      <c r="C597" s="2" t="s">
        <v>6296</v>
      </c>
      <c r="D597" s="2" t="s">
        <v>124</v>
      </c>
      <c r="E597" s="2" t="s">
        <v>6297</v>
      </c>
      <c r="F597" s="2" t="s">
        <v>4390</v>
      </c>
      <c r="G597" s="2" t="s">
        <v>558</v>
      </c>
      <c r="H597" s="2" t="s">
        <v>6189</v>
      </c>
      <c r="I597" s="2" t="s">
        <v>6190</v>
      </c>
      <c r="J597" s="2" t="s">
        <v>4390</v>
      </c>
      <c r="K597" s="2">
        <v>2022</v>
      </c>
      <c r="L597" s="2" t="str">
        <f>HYPERLINK("http://dx.doi.org/10.1007/s12035-021-02665-7","http://dx.doi.org/10.1007/s12035-021-02665-7")</f>
        <v>http://dx.doi.org/10.1007/s12035-021-02665-7</v>
      </c>
    </row>
    <row r="598" spans="1:12" customFormat="1" ht="15" x14ac:dyDescent="0.25">
      <c r="A598" s="2" t="s">
        <v>5087</v>
      </c>
      <c r="B598" s="2" t="s">
        <v>6592</v>
      </c>
      <c r="C598" s="2" t="s">
        <v>5088</v>
      </c>
      <c r="D598" s="2" t="s">
        <v>4422</v>
      </c>
      <c r="E598" s="2" t="s">
        <v>4394</v>
      </c>
      <c r="F598" s="2" t="s">
        <v>4390</v>
      </c>
      <c r="G598" s="2" t="s">
        <v>4423</v>
      </c>
      <c r="H598" s="2" t="s">
        <v>4424</v>
      </c>
      <c r="I598" s="2" t="s">
        <v>4390</v>
      </c>
      <c r="J598" s="2" t="s">
        <v>4390</v>
      </c>
      <c r="K598" s="2">
        <v>2021</v>
      </c>
      <c r="L598" s="2" t="str">
        <f>HYPERLINK("http://dx.doi.org/10.5530/ijper.55.2.78","http://dx.doi.org/10.5530/ijper.55.2.78")</f>
        <v>http://dx.doi.org/10.5530/ijper.55.2.78</v>
      </c>
    </row>
    <row r="599" spans="1:12" customFormat="1" ht="15" x14ac:dyDescent="0.25">
      <c r="A599" s="2" t="s">
        <v>4491</v>
      </c>
      <c r="B599" s="2" t="s">
        <v>6592</v>
      </c>
      <c r="C599" s="2" t="s">
        <v>211</v>
      </c>
      <c r="D599" s="2" t="s">
        <v>212</v>
      </c>
      <c r="E599" s="2" t="s">
        <v>4433</v>
      </c>
      <c r="F599" s="2" t="s">
        <v>4390</v>
      </c>
      <c r="G599" s="2" t="s">
        <v>4492</v>
      </c>
      <c r="H599" s="2" t="s">
        <v>4493</v>
      </c>
      <c r="I599" s="2" t="s">
        <v>4494</v>
      </c>
      <c r="J599" s="2" t="s">
        <v>4390</v>
      </c>
      <c r="K599" s="2">
        <v>2021</v>
      </c>
      <c r="L599" s="2" t="str">
        <f>HYPERLINK("http://dx.doi.org/10.1002/ddr.21720","http://dx.doi.org/10.1002/ddr.21720")</f>
        <v>http://dx.doi.org/10.1002/ddr.21720</v>
      </c>
    </row>
    <row r="600" spans="1:12" customFormat="1" ht="15" x14ac:dyDescent="0.25">
      <c r="A600" s="2" t="s">
        <v>4391</v>
      </c>
      <c r="B600" s="2" t="s">
        <v>6592</v>
      </c>
      <c r="C600" s="2" t="s">
        <v>4392</v>
      </c>
      <c r="D600" s="2" t="s">
        <v>4393</v>
      </c>
      <c r="E600" s="2" t="s">
        <v>4394</v>
      </c>
      <c r="F600" s="2" t="s">
        <v>4390</v>
      </c>
      <c r="G600" s="2" t="s">
        <v>4395</v>
      </c>
      <c r="H600" s="2" t="s">
        <v>4396</v>
      </c>
      <c r="I600" s="2" t="s">
        <v>4397</v>
      </c>
      <c r="J600" s="2" t="s">
        <v>4390</v>
      </c>
      <c r="K600" s="2">
        <v>2022</v>
      </c>
      <c r="L600" s="2" t="str">
        <f>HYPERLINK("http://dx.doi.org/10.13005/ojc/380406","http://dx.doi.org/10.13005/ojc/380406")</f>
        <v>http://dx.doi.org/10.13005/ojc/380406</v>
      </c>
    </row>
    <row r="601" spans="1:12" customFormat="1" ht="15" x14ac:dyDescent="0.25">
      <c r="A601" s="2" t="s">
        <v>6453</v>
      </c>
      <c r="B601" s="2" t="s">
        <v>6592</v>
      </c>
      <c r="C601" s="2" t="s">
        <v>6454</v>
      </c>
      <c r="D601" s="2" t="s">
        <v>6202</v>
      </c>
      <c r="E601" s="2" t="s">
        <v>4394</v>
      </c>
      <c r="F601" s="2" t="s">
        <v>4390</v>
      </c>
      <c r="G601" s="2" t="s">
        <v>5846</v>
      </c>
      <c r="H601" s="2" t="s">
        <v>6203</v>
      </c>
      <c r="I601" s="2" t="s">
        <v>6204</v>
      </c>
      <c r="J601" s="2" t="s">
        <v>4390</v>
      </c>
      <c r="K601" s="2">
        <v>2023</v>
      </c>
      <c r="L601" s="2" t="s">
        <v>4390</v>
      </c>
    </row>
    <row r="602" spans="1:12" customFormat="1" ht="15" x14ac:dyDescent="0.25">
      <c r="A602" s="2" t="s">
        <v>5958</v>
      </c>
      <c r="B602" s="2" t="s">
        <v>6592</v>
      </c>
      <c r="C602" s="2" t="s">
        <v>59</v>
      </c>
      <c r="D602" s="2" t="s">
        <v>5959</v>
      </c>
      <c r="E602" s="2" t="s">
        <v>4394</v>
      </c>
      <c r="F602" s="2" t="s">
        <v>4390</v>
      </c>
      <c r="G602" s="2" t="s">
        <v>4724</v>
      </c>
      <c r="H602" s="2" t="s">
        <v>4390</v>
      </c>
      <c r="I602" s="2" t="s">
        <v>5960</v>
      </c>
      <c r="J602" s="2" t="s">
        <v>4390</v>
      </c>
      <c r="K602" s="2">
        <v>2022</v>
      </c>
      <c r="L602" s="2" t="str">
        <f>HYPERLINK("http://dx.doi.org/10.3390/jof8020164","http://dx.doi.org/10.3390/jof8020164")</f>
        <v>http://dx.doi.org/10.3390/jof8020164</v>
      </c>
    </row>
    <row r="603" spans="1:12" customFormat="1" ht="15" x14ac:dyDescent="0.25">
      <c r="A603" s="2" t="s">
        <v>5040</v>
      </c>
      <c r="B603" s="2" t="s">
        <v>6592</v>
      </c>
      <c r="C603" s="2" t="s">
        <v>5041</v>
      </c>
      <c r="D603" s="2" t="s">
        <v>5042</v>
      </c>
      <c r="E603" s="2" t="s">
        <v>4394</v>
      </c>
      <c r="F603" s="2" t="s">
        <v>4390</v>
      </c>
      <c r="G603" s="2" t="s">
        <v>5043</v>
      </c>
      <c r="H603" s="2" t="s">
        <v>5044</v>
      </c>
      <c r="I603" s="2" t="s">
        <v>5045</v>
      </c>
      <c r="J603" s="2" t="s">
        <v>4390</v>
      </c>
      <c r="K603" s="2">
        <v>2019</v>
      </c>
      <c r="L603" s="2" t="s">
        <v>4390</v>
      </c>
    </row>
    <row r="604" spans="1:12" customFormat="1" ht="15" x14ac:dyDescent="0.25">
      <c r="A604" s="2" t="s">
        <v>4722</v>
      </c>
      <c r="B604" s="2" t="s">
        <v>6592</v>
      </c>
      <c r="C604" s="2" t="s">
        <v>72</v>
      </c>
      <c r="D604" s="2" t="s">
        <v>4723</v>
      </c>
      <c r="E604" s="2" t="s">
        <v>4433</v>
      </c>
      <c r="F604" s="2" t="s">
        <v>4390</v>
      </c>
      <c r="G604" s="2" t="s">
        <v>4724</v>
      </c>
      <c r="H604" s="2" t="s">
        <v>4390</v>
      </c>
      <c r="I604" s="2" t="s">
        <v>4725</v>
      </c>
      <c r="J604" s="2" t="s">
        <v>4390</v>
      </c>
      <c r="K604" s="2">
        <v>2022</v>
      </c>
      <c r="L604" s="2" t="str">
        <f>HYPERLINK("http://dx.doi.org/10.3390/plants11233243","http://dx.doi.org/10.3390/plants11233243")</f>
        <v>http://dx.doi.org/10.3390/plants11233243</v>
      </c>
    </row>
    <row r="605" spans="1:12" customFormat="1" ht="15" x14ac:dyDescent="0.25">
      <c r="A605" s="2" t="s">
        <v>4853</v>
      </c>
      <c r="B605" s="2" t="s">
        <v>6592</v>
      </c>
      <c r="C605" s="2" t="s">
        <v>55</v>
      </c>
      <c r="D605" s="2" t="s">
        <v>4854</v>
      </c>
      <c r="E605" s="2" t="s">
        <v>4433</v>
      </c>
      <c r="F605" s="2" t="s">
        <v>4390</v>
      </c>
      <c r="G605" s="2" t="s">
        <v>4825</v>
      </c>
      <c r="H605" s="2" t="s">
        <v>4855</v>
      </c>
      <c r="I605" s="2" t="s">
        <v>4856</v>
      </c>
      <c r="J605" s="2" t="s">
        <v>4390</v>
      </c>
      <c r="K605" s="2">
        <v>2022</v>
      </c>
      <c r="L605" s="2" t="str">
        <f>HYPERLINK("http://dx.doi.org/10.1016/j.drudis.2022.06.012","http://dx.doi.org/10.1016/j.drudis.2022.06.012")</f>
        <v>http://dx.doi.org/10.1016/j.drudis.2022.06.012</v>
      </c>
    </row>
    <row r="606" spans="1:12" customFormat="1" ht="15" x14ac:dyDescent="0.25">
      <c r="A606" s="2" t="s">
        <v>6119</v>
      </c>
      <c r="B606" s="2" t="s">
        <v>6592</v>
      </c>
      <c r="C606" s="2" t="s">
        <v>165</v>
      </c>
      <c r="D606" s="2" t="s">
        <v>6120</v>
      </c>
      <c r="E606" s="2" t="s">
        <v>4433</v>
      </c>
      <c r="F606" s="2" t="s">
        <v>4390</v>
      </c>
      <c r="G606" s="2" t="s">
        <v>5364</v>
      </c>
      <c r="H606" s="2" t="s">
        <v>6121</v>
      </c>
      <c r="I606" s="2" t="s">
        <v>4390</v>
      </c>
      <c r="J606" s="2" t="s">
        <v>4390</v>
      </c>
      <c r="K606" s="2">
        <v>2021</v>
      </c>
      <c r="L606" s="2" t="str">
        <f>HYPERLINK("http://dx.doi.org/10.1016/j.watres.2020.116538","http://dx.doi.org/10.1016/j.watres.2020.116538")</f>
        <v>http://dx.doi.org/10.1016/j.watres.2020.116538</v>
      </c>
    </row>
    <row r="607" spans="1:12" customFormat="1" ht="15" x14ac:dyDescent="0.25">
      <c r="A607" s="2" t="s">
        <v>4420</v>
      </c>
      <c r="B607" s="2" t="s">
        <v>6592</v>
      </c>
      <c r="C607" s="2" t="s">
        <v>4421</v>
      </c>
      <c r="D607" s="2" t="s">
        <v>4422</v>
      </c>
      <c r="E607" s="2" t="s">
        <v>4394</v>
      </c>
      <c r="F607" s="2" t="s">
        <v>4390</v>
      </c>
      <c r="G607" s="2" t="s">
        <v>4423</v>
      </c>
      <c r="H607" s="2" t="s">
        <v>4424</v>
      </c>
      <c r="I607" s="2" t="s">
        <v>4390</v>
      </c>
      <c r="J607" s="2" t="s">
        <v>4390</v>
      </c>
      <c r="K607" s="2">
        <v>2022</v>
      </c>
      <c r="L607" s="2" t="str">
        <f>HYPERLINK("http://dx.doi.org/10.5530/ijper.56.3.120","http://dx.doi.org/10.5530/ijper.56.3.120")</f>
        <v>http://dx.doi.org/10.5530/ijper.56.3.120</v>
      </c>
    </row>
    <row r="608" spans="1:12" customFormat="1" ht="15" x14ac:dyDescent="0.25">
      <c r="A608" s="2" t="s">
        <v>4524</v>
      </c>
      <c r="B608" s="2" t="s">
        <v>6592</v>
      </c>
      <c r="C608" s="2" t="s">
        <v>4525</v>
      </c>
      <c r="D608" s="2" t="s">
        <v>4526</v>
      </c>
      <c r="E608" s="2" t="s">
        <v>4394</v>
      </c>
      <c r="F608" s="2" t="s">
        <v>4390</v>
      </c>
      <c r="G608" s="2" t="s">
        <v>418</v>
      </c>
      <c r="H608" s="2" t="s">
        <v>4527</v>
      </c>
      <c r="I608" s="2" t="s">
        <v>4528</v>
      </c>
      <c r="J608" s="2" t="s">
        <v>4390</v>
      </c>
      <c r="K608" s="2">
        <v>2021</v>
      </c>
      <c r="L608" s="2" t="str">
        <f>HYPERLINK("http://dx.doi.org/10.5530/pres.13.4.13","http://dx.doi.org/10.5530/pres.13.4.13")</f>
        <v>http://dx.doi.org/10.5530/pres.13.4.13</v>
      </c>
    </row>
    <row r="609" spans="1:12" customFormat="1" ht="15" x14ac:dyDescent="0.25">
      <c r="A609" s="2" t="s">
        <v>4448</v>
      </c>
      <c r="B609" s="2" t="s">
        <v>6592</v>
      </c>
      <c r="C609" s="2" t="s">
        <v>79</v>
      </c>
      <c r="D609" s="2" t="s">
        <v>4449</v>
      </c>
      <c r="E609" s="2" t="s">
        <v>4394</v>
      </c>
      <c r="F609" s="2" t="s">
        <v>4390</v>
      </c>
      <c r="G609" s="2" t="s">
        <v>4450</v>
      </c>
      <c r="H609" s="2" t="s">
        <v>4451</v>
      </c>
      <c r="I609" s="2" t="s">
        <v>4452</v>
      </c>
      <c r="J609" s="2" t="s">
        <v>4390</v>
      </c>
      <c r="K609" s="2">
        <v>2022</v>
      </c>
      <c r="L609" s="2" t="str">
        <f>HYPERLINK("http://dx.doi.org/10.1007/s11011-022-01006-4","http://dx.doi.org/10.1007/s11011-022-01006-4")</f>
        <v>http://dx.doi.org/10.1007/s11011-022-01006-4</v>
      </c>
    </row>
    <row r="610" spans="1:12" customFormat="1" ht="15" x14ac:dyDescent="0.25">
      <c r="A610" s="2" t="s">
        <v>4448</v>
      </c>
      <c r="B610" s="2" t="s">
        <v>6592</v>
      </c>
      <c r="C610" s="2" t="s">
        <v>80</v>
      </c>
      <c r="D610" s="2" t="s">
        <v>4449</v>
      </c>
      <c r="E610" s="2" t="s">
        <v>4394</v>
      </c>
      <c r="F610" s="2" t="s">
        <v>4390</v>
      </c>
      <c r="G610" s="2" t="s">
        <v>4450</v>
      </c>
      <c r="H610" s="2" t="s">
        <v>4451</v>
      </c>
      <c r="I610" s="2" t="s">
        <v>4452</v>
      </c>
      <c r="J610" s="2" t="s">
        <v>4390</v>
      </c>
      <c r="K610" s="2">
        <v>2022</v>
      </c>
      <c r="L610" s="2" t="str">
        <f>HYPERLINK("http://dx.doi.org/10.1007/s11011-021-00858-6","http://dx.doi.org/10.1007/s11011-021-00858-6")</f>
        <v>http://dx.doi.org/10.1007/s11011-021-00858-6</v>
      </c>
    </row>
    <row r="611" spans="1:12" customFormat="1" ht="15" x14ac:dyDescent="0.25">
      <c r="A611" s="2" t="s">
        <v>5048</v>
      </c>
      <c r="B611" s="2" t="s">
        <v>6592</v>
      </c>
      <c r="C611" s="2" t="s">
        <v>62</v>
      </c>
      <c r="D611" s="2" t="s">
        <v>5049</v>
      </c>
      <c r="E611" s="2" t="s">
        <v>4433</v>
      </c>
      <c r="F611" s="2" t="s">
        <v>4390</v>
      </c>
      <c r="G611" s="2" t="s">
        <v>5050</v>
      </c>
      <c r="H611" s="2" t="s">
        <v>5051</v>
      </c>
      <c r="I611" s="2" t="s">
        <v>5052</v>
      </c>
      <c r="J611" s="2" t="s">
        <v>4390</v>
      </c>
      <c r="K611" s="2">
        <v>2022</v>
      </c>
      <c r="L611" s="2" t="str">
        <f>HYPERLINK("http://dx.doi.org/10.2174/1871527321666220512153854","http://dx.doi.org/10.2174/1871527321666220512153854")</f>
        <v>http://dx.doi.org/10.2174/1871527321666220512153854</v>
      </c>
    </row>
    <row r="612" spans="1:12" customFormat="1" ht="15" x14ac:dyDescent="0.25">
      <c r="A612" s="2" t="s">
        <v>5569</v>
      </c>
      <c r="B612" s="2" t="s">
        <v>6592</v>
      </c>
      <c r="C612" s="2" t="s">
        <v>61</v>
      </c>
      <c r="D612" s="2" t="s">
        <v>5570</v>
      </c>
      <c r="E612" s="2" t="s">
        <v>4433</v>
      </c>
      <c r="F612" s="2" t="s">
        <v>4390</v>
      </c>
      <c r="G612" s="2" t="s">
        <v>5091</v>
      </c>
      <c r="H612" s="2" t="s">
        <v>5571</v>
      </c>
      <c r="I612" s="2" t="s">
        <v>5572</v>
      </c>
      <c r="J612" s="2" t="s">
        <v>4390</v>
      </c>
      <c r="K612" s="2">
        <v>2022</v>
      </c>
      <c r="L612" s="2" t="str">
        <f>HYPERLINK("http://dx.doi.org/10.2174/1389201022666210615120720","http://dx.doi.org/10.2174/1389201022666210615120720")</f>
        <v>http://dx.doi.org/10.2174/1389201022666210615120720</v>
      </c>
    </row>
    <row r="613" spans="1:12" customFormat="1" ht="15" x14ac:dyDescent="0.25">
      <c r="A613" s="2" t="s">
        <v>6200</v>
      </c>
      <c r="B613" s="2" t="s">
        <v>6592</v>
      </c>
      <c r="C613" s="2" t="s">
        <v>6201</v>
      </c>
      <c r="D613" s="2" t="s">
        <v>6202</v>
      </c>
      <c r="E613" s="2" t="s">
        <v>4394</v>
      </c>
      <c r="F613" s="2" t="s">
        <v>4390</v>
      </c>
      <c r="G613" s="2" t="s">
        <v>5846</v>
      </c>
      <c r="H613" s="2" t="s">
        <v>6203</v>
      </c>
      <c r="I613" s="2" t="s">
        <v>6204</v>
      </c>
      <c r="J613" s="2" t="s">
        <v>4390</v>
      </c>
      <c r="K613" s="2">
        <v>2023</v>
      </c>
      <c r="L613" s="2" t="s">
        <v>4390</v>
      </c>
    </row>
    <row r="614" spans="1:12" customFormat="1" ht="15" x14ac:dyDescent="0.25">
      <c r="A614" s="2" t="s">
        <v>6187</v>
      </c>
      <c r="B614" s="2" t="s">
        <v>6592</v>
      </c>
      <c r="C614" s="2" t="s">
        <v>69</v>
      </c>
      <c r="D614" s="2" t="s">
        <v>5570</v>
      </c>
      <c r="E614" s="2" t="s">
        <v>4433</v>
      </c>
      <c r="F614" s="2" t="s">
        <v>4390</v>
      </c>
      <c r="G614" s="2" t="s">
        <v>5091</v>
      </c>
      <c r="H614" s="2" t="s">
        <v>5571</v>
      </c>
      <c r="I614" s="2" t="s">
        <v>5572</v>
      </c>
      <c r="J614" s="2" t="s">
        <v>4390</v>
      </c>
      <c r="K614" s="2">
        <v>2022</v>
      </c>
      <c r="L614" s="2" t="str">
        <f>HYPERLINK("http://dx.doi.org/10.2174/1389201023666220110104645","http://dx.doi.org/10.2174/1389201023666220110104645")</f>
        <v>http://dx.doi.org/10.2174/1389201023666220110104645</v>
      </c>
    </row>
    <row r="615" spans="1:12" customFormat="1" ht="15" x14ac:dyDescent="0.25">
      <c r="A615" s="2" t="s">
        <v>4495</v>
      </c>
      <c r="B615" s="2" t="s">
        <v>6592</v>
      </c>
      <c r="C615" s="2" t="s">
        <v>4496</v>
      </c>
      <c r="D615" s="2" t="s">
        <v>4422</v>
      </c>
      <c r="E615" s="2" t="s">
        <v>4394</v>
      </c>
      <c r="F615" s="2" t="s">
        <v>4390</v>
      </c>
      <c r="G615" s="2" t="s">
        <v>4423</v>
      </c>
      <c r="H615" s="2" t="s">
        <v>4424</v>
      </c>
      <c r="I615" s="2" t="s">
        <v>4390</v>
      </c>
      <c r="J615" s="2" t="s">
        <v>4390</v>
      </c>
      <c r="K615" s="2">
        <v>2019</v>
      </c>
      <c r="L615" s="2" t="str">
        <f>HYPERLINK("http://dx.doi.org/10.5530/ijper.53.4.130","http://dx.doi.org/10.5530/ijper.53.4.130")</f>
        <v>http://dx.doi.org/10.5530/ijper.53.4.130</v>
      </c>
    </row>
    <row r="616" spans="1:12" customFormat="1" ht="15" x14ac:dyDescent="0.25">
      <c r="A616" s="2" t="s">
        <v>5491</v>
      </c>
      <c r="B616" s="2" t="s">
        <v>6592</v>
      </c>
      <c r="C616" s="2" t="s">
        <v>343</v>
      </c>
      <c r="D616" s="2" t="s">
        <v>5492</v>
      </c>
      <c r="E616" s="2" t="s">
        <v>4394</v>
      </c>
      <c r="F616" s="2" t="s">
        <v>4390</v>
      </c>
      <c r="G616" s="2" t="s">
        <v>5493</v>
      </c>
      <c r="H616" s="2" t="s">
        <v>5494</v>
      </c>
      <c r="I616" s="2" t="s">
        <v>4390</v>
      </c>
      <c r="J616" s="2" t="s">
        <v>4390</v>
      </c>
      <c r="K616" s="2">
        <v>2018</v>
      </c>
      <c r="L616" s="2" t="str">
        <f>HYPERLINK("http://dx.doi.org/10.1186/s13065-018-0498-y","http://dx.doi.org/10.1186/s13065-018-0498-y")</f>
        <v>http://dx.doi.org/10.1186/s13065-018-0498-y</v>
      </c>
    </row>
    <row r="617" spans="1:12" customFormat="1" ht="15" x14ac:dyDescent="0.25">
      <c r="A617" s="2" t="s">
        <v>4522</v>
      </c>
      <c r="B617" s="2" t="s">
        <v>6592</v>
      </c>
      <c r="C617" s="2" t="s">
        <v>4523</v>
      </c>
      <c r="D617" s="2" t="s">
        <v>4393</v>
      </c>
      <c r="E617" s="2" t="s">
        <v>4394</v>
      </c>
      <c r="F617" s="2" t="s">
        <v>4390</v>
      </c>
      <c r="G617" s="2" t="s">
        <v>4395</v>
      </c>
      <c r="H617" s="2" t="s">
        <v>4396</v>
      </c>
      <c r="I617" s="2" t="s">
        <v>4397</v>
      </c>
      <c r="J617" s="2" t="s">
        <v>4390</v>
      </c>
      <c r="K617" s="2">
        <v>2021</v>
      </c>
      <c r="L617" s="2" t="str">
        <f>HYPERLINK("http://dx.doi.org/10.13005/ojc/370517","http://dx.doi.org/10.13005/ojc/370517")</f>
        <v>http://dx.doi.org/10.13005/ojc/370517</v>
      </c>
    </row>
    <row r="618" spans="1:12" customFormat="1" ht="15" x14ac:dyDescent="0.25">
      <c r="A618" s="2" t="s">
        <v>4529</v>
      </c>
      <c r="B618" s="2" t="s">
        <v>6592</v>
      </c>
      <c r="C618" s="2" t="s">
        <v>4530</v>
      </c>
      <c r="D618" s="2" t="s">
        <v>4422</v>
      </c>
      <c r="E618" s="2" t="s">
        <v>4394</v>
      </c>
      <c r="F618" s="2" t="s">
        <v>4390</v>
      </c>
      <c r="G618" s="2" t="s">
        <v>4423</v>
      </c>
      <c r="H618" s="2" t="s">
        <v>4424</v>
      </c>
      <c r="I618" s="2" t="s">
        <v>4390</v>
      </c>
      <c r="J618" s="2" t="s">
        <v>4390</v>
      </c>
      <c r="K618" s="2">
        <v>2020</v>
      </c>
      <c r="L618" s="2" t="str">
        <f>HYPERLINK("http://dx.doi.org/10.5530/ijper.54.2s.91","http://dx.doi.org/10.5530/ijper.54.2s.91")</f>
        <v>http://dx.doi.org/10.5530/ijper.54.2s.91</v>
      </c>
    </row>
    <row r="619" spans="1:12" customFormat="1" ht="15" x14ac:dyDescent="0.25">
      <c r="A619" s="2" t="s">
        <v>4598</v>
      </c>
      <c r="B619" s="2" t="s">
        <v>6592</v>
      </c>
      <c r="C619" s="2" t="s">
        <v>4599</v>
      </c>
      <c r="D619" s="2" t="s">
        <v>4486</v>
      </c>
      <c r="E619" s="2" t="s">
        <v>4394</v>
      </c>
      <c r="F619" s="2" t="s">
        <v>4390</v>
      </c>
      <c r="G619" s="2" t="s">
        <v>4487</v>
      </c>
      <c r="H619" s="2" t="s">
        <v>4488</v>
      </c>
      <c r="I619" s="2" t="s">
        <v>4390</v>
      </c>
      <c r="J619" s="2" t="s">
        <v>4390</v>
      </c>
      <c r="K619" s="2">
        <v>2020</v>
      </c>
      <c r="L619" s="2" t="str">
        <f>HYPERLINK("http://dx.doi.org/10.13040/IJPSR.0975-8232.11(4).1666-73","http://dx.doi.org/10.13040/IJPSR.0975-8232.11(4).1666-73")</f>
        <v>http://dx.doi.org/10.13040/IJPSR.0975-8232.11(4).1666-73</v>
      </c>
    </row>
    <row r="620" spans="1:12" customFormat="1" ht="15" x14ac:dyDescent="0.25">
      <c r="A620" s="2" t="s">
        <v>6419</v>
      </c>
      <c r="B620" s="2" t="s">
        <v>6595</v>
      </c>
      <c r="C620" s="2" t="s">
        <v>6420</v>
      </c>
      <c r="D620" s="2" t="s">
        <v>4859</v>
      </c>
      <c r="E620" s="2" t="s">
        <v>4433</v>
      </c>
      <c r="F620" s="2" t="s">
        <v>4390</v>
      </c>
      <c r="G620" s="2" t="s">
        <v>4860</v>
      </c>
      <c r="H620" s="2" t="s">
        <v>4861</v>
      </c>
      <c r="I620" s="2" t="s">
        <v>4862</v>
      </c>
      <c r="J620" s="2" t="s">
        <v>4390</v>
      </c>
      <c r="K620" s="2">
        <v>2022</v>
      </c>
      <c r="L620" s="2" t="s">
        <v>4390</v>
      </c>
    </row>
    <row r="621" spans="1:12" customFormat="1" ht="15" x14ac:dyDescent="0.25">
      <c r="A621" s="2" t="s">
        <v>5108</v>
      </c>
      <c r="B621" s="2" t="s">
        <v>6591</v>
      </c>
      <c r="C621" s="2" t="s">
        <v>1091</v>
      </c>
      <c r="D621" s="2" t="s">
        <v>5109</v>
      </c>
      <c r="E621" s="2" t="s">
        <v>4394</v>
      </c>
      <c r="F621" s="2" t="s">
        <v>4390</v>
      </c>
      <c r="G621" s="2" t="s">
        <v>4747</v>
      </c>
      <c r="H621" s="2" t="s">
        <v>5110</v>
      </c>
      <c r="I621" s="2" t="s">
        <v>5111</v>
      </c>
      <c r="J621" s="2" t="s">
        <v>4390</v>
      </c>
      <c r="K621" s="2">
        <v>2022</v>
      </c>
      <c r="L621" s="2" t="str">
        <f>HYPERLINK("http://dx.doi.org/10.1103/PhysRevD.105.115016","http://dx.doi.org/10.1103/PhysRevD.105.115016")</f>
        <v>http://dx.doi.org/10.1103/PhysRevD.105.115016</v>
      </c>
    </row>
    <row r="622" spans="1:12" customFormat="1" ht="15" x14ac:dyDescent="0.25">
      <c r="A622" s="2" t="s">
        <v>5996</v>
      </c>
      <c r="B622" s="2" t="s">
        <v>6590</v>
      </c>
      <c r="C622" s="2" t="s">
        <v>26</v>
      </c>
      <c r="D622" s="2" t="s">
        <v>5997</v>
      </c>
      <c r="E622" s="2" t="s">
        <v>4433</v>
      </c>
      <c r="F622" s="2" t="s">
        <v>4390</v>
      </c>
      <c r="G622" s="2" t="s">
        <v>4559</v>
      </c>
      <c r="H622" s="2" t="s">
        <v>5998</v>
      </c>
      <c r="I622" s="2" t="s">
        <v>5999</v>
      </c>
      <c r="J622" s="2" t="s">
        <v>4390</v>
      </c>
      <c r="K622" s="2">
        <v>2022</v>
      </c>
      <c r="L622" s="2" t="str">
        <f>HYPERLINK("http://dx.doi.org/10.1155/2022/9346939","http://dx.doi.org/10.1155/2022/9346939")</f>
        <v>http://dx.doi.org/10.1155/2022/9346939</v>
      </c>
    </row>
    <row r="623" spans="1:12" customFormat="1" ht="15" x14ac:dyDescent="0.25">
      <c r="A623" s="2" t="s">
        <v>541</v>
      </c>
      <c r="B623" s="2" t="s">
        <v>6590</v>
      </c>
      <c r="C623" s="2" t="s">
        <v>4531</v>
      </c>
      <c r="D623" s="2" t="s">
        <v>4532</v>
      </c>
      <c r="E623" s="2" t="s">
        <v>413</v>
      </c>
      <c r="F623" s="2" t="s">
        <v>4390</v>
      </c>
      <c r="G623" s="2" t="s">
        <v>4533</v>
      </c>
      <c r="H623" s="2" t="s">
        <v>542</v>
      </c>
      <c r="I623" s="2" t="s">
        <v>4534</v>
      </c>
      <c r="J623" s="2" t="s">
        <v>4390</v>
      </c>
      <c r="K623" s="2">
        <v>2019</v>
      </c>
      <c r="L623" s="2" t="str">
        <f>HYPERLINK("http://dx.doi.org/10.1016/j.dmpk.2018.09.265","http://dx.doi.org/10.1016/j.dmpk.2018.09.265")</f>
        <v>http://dx.doi.org/10.1016/j.dmpk.2018.09.265</v>
      </c>
    </row>
    <row r="624" spans="1:12" customFormat="1" ht="15" x14ac:dyDescent="0.25">
      <c r="A624" s="2" t="s">
        <v>6235</v>
      </c>
      <c r="B624" s="2" t="s">
        <v>6598</v>
      </c>
      <c r="C624" s="2" t="s">
        <v>6236</v>
      </c>
      <c r="D624" s="2" t="s">
        <v>4960</v>
      </c>
      <c r="E624" s="2" t="s">
        <v>4573</v>
      </c>
      <c r="F624" s="2" t="s">
        <v>4390</v>
      </c>
      <c r="G624" s="2" t="s">
        <v>4961</v>
      </c>
      <c r="H624" s="2" t="s">
        <v>4962</v>
      </c>
      <c r="I624" s="2" t="s">
        <v>4963</v>
      </c>
      <c r="J624" s="2" t="s">
        <v>4390</v>
      </c>
      <c r="K624" s="2" t="s">
        <v>4390</v>
      </c>
      <c r="L624" s="2" t="str">
        <f>HYPERLINK("http://dx.doi.org/10.1055/s-0042-1750160","http://dx.doi.org/10.1055/s-0042-1750160")</f>
        <v>http://dx.doi.org/10.1055/s-0042-1750160</v>
      </c>
    </row>
    <row r="625" spans="1:12" customFormat="1" ht="15" x14ac:dyDescent="0.25">
      <c r="A625" s="2" t="s">
        <v>4733</v>
      </c>
      <c r="B625" s="2" t="s">
        <v>6596</v>
      </c>
      <c r="C625" s="2" t="s">
        <v>823</v>
      </c>
      <c r="D625" s="2" t="s">
        <v>4734</v>
      </c>
      <c r="E625" s="2" t="s">
        <v>4394</v>
      </c>
      <c r="F625" s="2" t="s">
        <v>4390</v>
      </c>
      <c r="G625" s="2" t="s">
        <v>4508</v>
      </c>
      <c r="H625" s="2" t="s">
        <v>4735</v>
      </c>
      <c r="I625" s="2" t="s">
        <v>4736</v>
      </c>
      <c r="J625" s="2" t="s">
        <v>4390</v>
      </c>
      <c r="K625" s="2">
        <v>2022</v>
      </c>
      <c r="L625" s="2" t="str">
        <f>HYPERLINK("http://dx.doi.org/10.1007/s12355-022-01110-w","http://dx.doi.org/10.1007/s12355-022-01110-w")</f>
        <v>http://dx.doi.org/10.1007/s12355-022-01110-w</v>
      </c>
    </row>
    <row r="626" spans="1:12" customFormat="1" ht="15" x14ac:dyDescent="0.25">
      <c r="A626" s="2" t="s">
        <v>5382</v>
      </c>
      <c r="B626" s="2" t="s">
        <v>6592</v>
      </c>
      <c r="C626" s="2" t="s">
        <v>5383</v>
      </c>
      <c r="D626" s="2" t="s">
        <v>4486</v>
      </c>
      <c r="E626" s="2" t="s">
        <v>4433</v>
      </c>
      <c r="F626" s="2" t="s">
        <v>4390</v>
      </c>
      <c r="G626" s="2" t="s">
        <v>4487</v>
      </c>
      <c r="H626" s="2" t="s">
        <v>4488</v>
      </c>
      <c r="I626" s="2" t="s">
        <v>4390</v>
      </c>
      <c r="J626" s="2" t="s">
        <v>4390</v>
      </c>
      <c r="K626" s="2">
        <v>2018</v>
      </c>
      <c r="L626" s="2" t="str">
        <f>HYPERLINK("http://dx.doi.org/10.13040/IJPSR.0975-8232.9(1).27-36","http://dx.doi.org/10.13040/IJPSR.0975-8232.9(1).27-36")</f>
        <v>http://dx.doi.org/10.13040/IJPSR.0975-8232.9(1).27-36</v>
      </c>
    </row>
    <row r="627" spans="1:12" customFormat="1" ht="15" x14ac:dyDescent="0.25">
      <c r="A627" s="2" t="s">
        <v>4906</v>
      </c>
      <c r="B627" s="2" t="s">
        <v>6590</v>
      </c>
      <c r="C627" s="2" t="s">
        <v>73</v>
      </c>
      <c r="D627" s="2" t="s">
        <v>4507</v>
      </c>
      <c r="E627" s="2" t="s">
        <v>4394</v>
      </c>
      <c r="F627" s="2" t="s">
        <v>4390</v>
      </c>
      <c r="G627" s="2" t="s">
        <v>4508</v>
      </c>
      <c r="H627" s="2" t="s">
        <v>4509</v>
      </c>
      <c r="I627" s="2" t="s">
        <v>4510</v>
      </c>
      <c r="J627" s="2" t="s">
        <v>4390</v>
      </c>
      <c r="K627" s="2">
        <v>2022</v>
      </c>
      <c r="L627" s="2" t="str">
        <f>HYPERLINK("http://dx.doi.org/10.1007/s12070-022-03112-2","http://dx.doi.org/10.1007/s12070-022-03112-2")</f>
        <v>http://dx.doi.org/10.1007/s12070-022-03112-2</v>
      </c>
    </row>
    <row r="628" spans="1:12" customFormat="1" ht="15" x14ac:dyDescent="0.25">
      <c r="A628" s="2" t="s">
        <v>6237</v>
      </c>
      <c r="B628" s="2" t="s">
        <v>6592</v>
      </c>
      <c r="C628" s="2" t="s">
        <v>88</v>
      </c>
      <c r="D628" s="2" t="s">
        <v>6238</v>
      </c>
      <c r="E628" s="2" t="s">
        <v>4394</v>
      </c>
      <c r="F628" s="2" t="s">
        <v>4390</v>
      </c>
      <c r="G628" s="2" t="s">
        <v>4724</v>
      </c>
      <c r="H628" s="2" t="s">
        <v>4390</v>
      </c>
      <c r="I628" s="2" t="s">
        <v>6239</v>
      </c>
      <c r="J628" s="2" t="s">
        <v>4390</v>
      </c>
      <c r="K628" s="2">
        <v>2022</v>
      </c>
      <c r="L628" s="2" t="str">
        <f>HYPERLINK("http://dx.doi.org/10.3390/polym14051037","http://dx.doi.org/10.3390/polym14051037")</f>
        <v>http://dx.doi.org/10.3390/polym14051037</v>
      </c>
    </row>
    <row r="629" spans="1:12" customFormat="1" ht="15" x14ac:dyDescent="0.25">
      <c r="A629" s="2" t="s">
        <v>5594</v>
      </c>
      <c r="B629" s="2" t="s">
        <v>6590</v>
      </c>
      <c r="C629" s="2" t="s">
        <v>16</v>
      </c>
      <c r="D629" s="2" t="s">
        <v>5595</v>
      </c>
      <c r="E629" s="2" t="s">
        <v>4653</v>
      </c>
      <c r="F629" s="2" t="s">
        <v>4390</v>
      </c>
      <c r="G629" s="2" t="s">
        <v>5596</v>
      </c>
      <c r="H629" s="2" t="s">
        <v>5597</v>
      </c>
      <c r="I629" s="2" t="s">
        <v>5598</v>
      </c>
      <c r="J629" s="2" t="s">
        <v>4390</v>
      </c>
      <c r="K629" s="2">
        <v>2020</v>
      </c>
      <c r="L629" s="2" t="str">
        <f>HYPERLINK("http://dx.doi.org/10.1016/j.jaad.2019.03.032","http://dx.doi.org/10.1016/j.jaad.2019.03.032")</f>
        <v>http://dx.doi.org/10.1016/j.jaad.2019.03.032</v>
      </c>
    </row>
    <row r="630" spans="1:12" customFormat="1" ht="15" x14ac:dyDescent="0.25">
      <c r="A630" s="2" t="s">
        <v>5405</v>
      </c>
      <c r="B630" s="2" t="s">
        <v>6590</v>
      </c>
      <c r="C630" s="2" t="s">
        <v>171</v>
      </c>
      <c r="D630" s="2" t="s">
        <v>4723</v>
      </c>
      <c r="E630" s="2" t="s">
        <v>4394</v>
      </c>
      <c r="F630" s="2" t="s">
        <v>4390</v>
      </c>
      <c r="G630" s="2" t="s">
        <v>4724</v>
      </c>
      <c r="H630" s="2" t="s">
        <v>4390</v>
      </c>
      <c r="I630" s="2" t="s">
        <v>4725</v>
      </c>
      <c r="J630" s="2" t="s">
        <v>4390</v>
      </c>
      <c r="K630" s="2">
        <v>2021</v>
      </c>
      <c r="L630" s="2" t="str">
        <f>HYPERLINK("http://dx.doi.org/10.3390/plants10061109","http://dx.doi.org/10.3390/plants10061109")</f>
        <v>http://dx.doi.org/10.3390/plants10061109</v>
      </c>
    </row>
    <row r="631" spans="1:12" customFormat="1" ht="15" x14ac:dyDescent="0.25">
      <c r="A631" s="2" t="s">
        <v>5168</v>
      </c>
      <c r="B631" s="2" t="s">
        <v>6597</v>
      </c>
      <c r="C631" s="2" t="s">
        <v>5169</v>
      </c>
      <c r="D631" s="2" t="s">
        <v>4469</v>
      </c>
      <c r="E631" s="2" t="s">
        <v>4394</v>
      </c>
      <c r="F631" s="2" t="s">
        <v>4390</v>
      </c>
      <c r="G631" s="2" t="s">
        <v>4470</v>
      </c>
      <c r="H631" s="2" t="s">
        <v>4471</v>
      </c>
      <c r="I631" s="2" t="s">
        <v>4472</v>
      </c>
      <c r="J631" s="2" t="s">
        <v>4390</v>
      </c>
      <c r="K631" s="2">
        <v>2020</v>
      </c>
      <c r="L631" s="2" t="str">
        <f>HYPERLINK("http://dx.doi.org/10.7860/JCDR/2020/43576.13807","http://dx.doi.org/10.7860/JCDR/2020/43576.13807")</f>
        <v>http://dx.doi.org/10.7860/JCDR/2020/43576.13807</v>
      </c>
    </row>
    <row r="632" spans="1:12" customFormat="1" ht="15" x14ac:dyDescent="0.25">
      <c r="A632" s="2" t="s">
        <v>6078</v>
      </c>
      <c r="B632" s="2" t="s">
        <v>6590</v>
      </c>
      <c r="C632" s="2" t="s">
        <v>6079</v>
      </c>
      <c r="D632" s="2" t="s">
        <v>4875</v>
      </c>
      <c r="E632" s="2" t="s">
        <v>4394</v>
      </c>
      <c r="F632" s="2" t="s">
        <v>4390</v>
      </c>
      <c r="G632" s="2" t="s">
        <v>4876</v>
      </c>
      <c r="H632" s="2" t="s">
        <v>4877</v>
      </c>
      <c r="I632" s="2" t="s">
        <v>4878</v>
      </c>
      <c r="J632" s="2" t="s">
        <v>4390</v>
      </c>
      <c r="K632" s="2">
        <v>2017</v>
      </c>
      <c r="L632" s="2" t="str">
        <f>HYPERLINK("http://dx.doi.org/10.17354/ijss/2017/111","http://dx.doi.org/10.17354/ijss/2017/111")</f>
        <v>http://dx.doi.org/10.17354/ijss/2017/111</v>
      </c>
    </row>
    <row r="633" spans="1:12" x14ac:dyDescent="0.2">
      <c r="A633" s="12" t="s">
        <v>6137</v>
      </c>
      <c r="B633" s="12" t="s">
        <v>6593</v>
      </c>
      <c r="C633" s="12" t="s">
        <v>30</v>
      </c>
      <c r="D633" s="12" t="s">
        <v>6138</v>
      </c>
      <c r="E633" s="12" t="s">
        <v>4983</v>
      </c>
      <c r="F633" s="12" t="s">
        <v>4390</v>
      </c>
      <c r="G633" s="12" t="s">
        <v>4492</v>
      </c>
      <c r="H633" s="12" t="s">
        <v>6139</v>
      </c>
      <c r="I633" s="12" t="s">
        <v>6140</v>
      </c>
      <c r="J633" s="12" t="s">
        <v>4390</v>
      </c>
      <c r="K633" s="12" t="s">
        <v>4390</v>
      </c>
      <c r="L633" s="12" t="str">
        <f>HYPERLINK("http://dx.doi.org/10.1111/odi.14219","http://dx.doi.org/10.1111/odi.14219")</f>
        <v>http://dx.doi.org/10.1111/odi.14219</v>
      </c>
    </row>
    <row r="634" spans="1:12" customFormat="1" ht="15" x14ac:dyDescent="0.25">
      <c r="A634" s="2" t="s">
        <v>5074</v>
      </c>
      <c r="B634" s="2" t="s">
        <v>6590</v>
      </c>
      <c r="C634" s="2" t="s">
        <v>5075</v>
      </c>
      <c r="D634" s="2" t="s">
        <v>5076</v>
      </c>
      <c r="E634" s="2" t="s">
        <v>4394</v>
      </c>
      <c r="F634" s="2" t="s">
        <v>4390</v>
      </c>
      <c r="G634" s="2" t="s">
        <v>5077</v>
      </c>
      <c r="H634" s="2" t="s">
        <v>5078</v>
      </c>
      <c r="I634" s="2" t="s">
        <v>4390</v>
      </c>
      <c r="J634" s="2" t="s">
        <v>4390</v>
      </c>
      <c r="K634" s="2">
        <v>2020</v>
      </c>
      <c r="L634" s="2" t="s">
        <v>4390</v>
      </c>
    </row>
    <row r="635" spans="1:12" customFormat="1" ht="15" x14ac:dyDescent="0.25">
      <c r="A635" s="2" t="s">
        <v>4795</v>
      </c>
      <c r="B635" s="2" t="s">
        <v>6590</v>
      </c>
      <c r="C635" s="2" t="s">
        <v>4796</v>
      </c>
      <c r="D635" s="2" t="s">
        <v>4469</v>
      </c>
      <c r="E635" s="2" t="s">
        <v>4394</v>
      </c>
      <c r="F635" s="2" t="s">
        <v>4390</v>
      </c>
      <c r="G635" s="2" t="s">
        <v>4470</v>
      </c>
      <c r="H635" s="2" t="s">
        <v>4471</v>
      </c>
      <c r="I635" s="2" t="s">
        <v>4472</v>
      </c>
      <c r="J635" s="2" t="s">
        <v>4390</v>
      </c>
      <c r="K635" s="2">
        <v>2022</v>
      </c>
      <c r="L635" s="2" t="str">
        <f>HYPERLINK("http://dx.doi.org/10.7860/JCDR/2022/52117.15828","http://dx.doi.org/10.7860/JCDR/2022/52117.15828")</f>
        <v>http://dx.doi.org/10.7860/JCDR/2022/52117.15828</v>
      </c>
    </row>
    <row r="636" spans="1:12" customFormat="1" ht="15" x14ac:dyDescent="0.25">
      <c r="A636" s="2" t="s">
        <v>5822</v>
      </c>
      <c r="B636" s="2" t="s">
        <v>6590</v>
      </c>
      <c r="C636" s="2" t="s">
        <v>5823</v>
      </c>
      <c r="D636" s="2" t="s">
        <v>4936</v>
      </c>
      <c r="E636" s="2" t="s">
        <v>4394</v>
      </c>
      <c r="F636" s="2" t="s">
        <v>4390</v>
      </c>
      <c r="G636" s="2" t="s">
        <v>4937</v>
      </c>
      <c r="H636" s="2" t="s">
        <v>4938</v>
      </c>
      <c r="I636" s="2" t="s">
        <v>4390</v>
      </c>
      <c r="J636" s="2" t="s">
        <v>4390</v>
      </c>
      <c r="K636" s="2">
        <v>2022</v>
      </c>
      <c r="L636" s="2" t="str">
        <f>HYPERLINK("http://dx.doi.org/10.18137/cardiometry.2022.23.816819","http://dx.doi.org/10.18137/cardiometry.2022.23.816819")</f>
        <v>http://dx.doi.org/10.18137/cardiometry.2022.23.816819</v>
      </c>
    </row>
    <row r="637" spans="1:12" customFormat="1" ht="15" x14ac:dyDescent="0.25">
      <c r="A637" s="2" t="s">
        <v>5577</v>
      </c>
      <c r="B637" s="2" t="s">
        <v>6591</v>
      </c>
      <c r="C637" s="2" t="s">
        <v>5578</v>
      </c>
      <c r="D637" s="2" t="s">
        <v>4918</v>
      </c>
      <c r="E637" s="2" t="s">
        <v>4394</v>
      </c>
      <c r="F637" s="2" t="s">
        <v>4390</v>
      </c>
      <c r="G637" s="2" t="s">
        <v>4919</v>
      </c>
      <c r="H637" s="2" t="s">
        <v>4920</v>
      </c>
      <c r="I637" s="2" t="s">
        <v>4390</v>
      </c>
      <c r="J637" s="2" t="s">
        <v>4390</v>
      </c>
      <c r="K637" s="2">
        <v>2017</v>
      </c>
      <c r="L637" s="2" t="str">
        <f>HYPERLINK("http://dx.doi.org/10.1002/slct.201700969","http://dx.doi.org/10.1002/slct.201700969")</f>
        <v>http://dx.doi.org/10.1002/slct.201700969</v>
      </c>
    </row>
    <row r="638" spans="1:12" customFormat="1" ht="15" x14ac:dyDescent="0.25">
      <c r="A638" s="2" t="s">
        <v>6507</v>
      </c>
      <c r="B638" s="2" t="s">
        <v>6598</v>
      </c>
      <c r="C638" s="2" t="s">
        <v>1333</v>
      </c>
      <c r="D638" s="2" t="s">
        <v>4684</v>
      </c>
      <c r="E638" s="2" t="s">
        <v>4394</v>
      </c>
      <c r="F638" s="2" t="s">
        <v>4390</v>
      </c>
      <c r="G638" s="2" t="s">
        <v>4703</v>
      </c>
      <c r="H638" s="2" t="s">
        <v>4686</v>
      </c>
      <c r="I638" s="2" t="s">
        <v>6508</v>
      </c>
      <c r="J638" s="2" t="s">
        <v>4390</v>
      </c>
      <c r="K638" s="2">
        <v>2022</v>
      </c>
      <c r="L638" s="2" t="str">
        <f>HYPERLINK("http://dx.doi.org/10.1177/09731342221118164","http://dx.doi.org/10.1177/09731342221118164")</f>
        <v>http://dx.doi.org/10.1177/09731342221118164</v>
      </c>
    </row>
    <row r="639" spans="1:12" customFormat="1" ht="15" x14ac:dyDescent="0.25">
      <c r="A639" s="2" t="s">
        <v>4453</v>
      </c>
      <c r="B639" s="2" t="s">
        <v>6590</v>
      </c>
      <c r="C639" s="2" t="s">
        <v>270</v>
      </c>
      <c r="D639" s="2" t="s">
        <v>4454</v>
      </c>
      <c r="E639" s="2" t="s">
        <v>4455</v>
      </c>
      <c r="F639" s="2" t="s">
        <v>4390</v>
      </c>
      <c r="G639" s="2" t="s">
        <v>4456</v>
      </c>
      <c r="H639" s="2" t="s">
        <v>4457</v>
      </c>
      <c r="I639" s="2" t="s">
        <v>4390</v>
      </c>
      <c r="J639" s="2" t="s">
        <v>4390</v>
      </c>
      <c r="K639" s="2">
        <v>2020</v>
      </c>
      <c r="L639" s="2" t="str">
        <f>HYPERLINK("http://dx.doi.org/10.5455/JPMA.41","http://dx.doi.org/10.5455/JPMA.41")</f>
        <v>http://dx.doi.org/10.5455/JPMA.41</v>
      </c>
    </row>
    <row r="640" spans="1:12" customFormat="1" ht="15" x14ac:dyDescent="0.25">
      <c r="A640" s="2" t="s">
        <v>5798</v>
      </c>
      <c r="B640" s="2" t="s">
        <v>6590</v>
      </c>
      <c r="C640" s="2" t="s">
        <v>207</v>
      </c>
      <c r="D640" s="2" t="s">
        <v>5411</v>
      </c>
      <c r="E640" s="2" t="s">
        <v>4394</v>
      </c>
      <c r="F640" s="2" t="s">
        <v>4390</v>
      </c>
      <c r="G640" s="2" t="s">
        <v>418</v>
      </c>
      <c r="H640" s="2" t="s">
        <v>5412</v>
      </c>
      <c r="I640" s="2" t="s">
        <v>5413</v>
      </c>
      <c r="J640" s="2" t="s">
        <v>4390</v>
      </c>
      <c r="K640" s="2">
        <v>2021</v>
      </c>
      <c r="L640" s="2" t="str">
        <f>HYPERLINK("http://dx.doi.org/10.4103/ija.IJA_1376_20","http://dx.doi.org/10.4103/ija.IJA_1376_20")</f>
        <v>http://dx.doi.org/10.4103/ija.IJA_1376_20</v>
      </c>
    </row>
    <row r="641" spans="1:12" customFormat="1" ht="15" x14ac:dyDescent="0.25">
      <c r="A641" s="2" t="s">
        <v>5858</v>
      </c>
      <c r="B641" s="2" t="s">
        <v>6590</v>
      </c>
      <c r="C641" s="2" t="s">
        <v>5859</v>
      </c>
      <c r="D641" s="2" t="s">
        <v>4469</v>
      </c>
      <c r="E641" s="2" t="s">
        <v>4394</v>
      </c>
      <c r="F641" s="2" t="s">
        <v>4390</v>
      </c>
      <c r="G641" s="2" t="s">
        <v>4470</v>
      </c>
      <c r="H641" s="2" t="s">
        <v>4471</v>
      </c>
      <c r="I641" s="2" t="s">
        <v>4472</v>
      </c>
      <c r="J641" s="2" t="s">
        <v>4390</v>
      </c>
      <c r="K641" s="2">
        <v>2022</v>
      </c>
      <c r="L641" s="2" t="str">
        <f>HYPERLINK("http://dx.doi.org/10.7860/JCDR/2022/55984.16779","http://dx.doi.org/10.7860/JCDR/2022/55984.16779")</f>
        <v>http://dx.doi.org/10.7860/JCDR/2022/55984.16779</v>
      </c>
    </row>
    <row r="642" spans="1:12" customFormat="1" ht="15" x14ac:dyDescent="0.25">
      <c r="A642" s="2" t="s">
        <v>4959</v>
      </c>
      <c r="B642" s="2" t="s">
        <v>6590</v>
      </c>
      <c r="C642" s="2" t="s">
        <v>166</v>
      </c>
      <c r="D642" s="2" t="s">
        <v>4960</v>
      </c>
      <c r="E642" s="2" t="s">
        <v>4433</v>
      </c>
      <c r="F642" s="2" t="s">
        <v>4390</v>
      </c>
      <c r="G642" s="2" t="s">
        <v>4961</v>
      </c>
      <c r="H642" s="2" t="s">
        <v>4962</v>
      </c>
      <c r="I642" s="2" t="s">
        <v>4963</v>
      </c>
      <c r="J642" s="2" t="s">
        <v>4390</v>
      </c>
      <c r="K642" s="2">
        <v>2021</v>
      </c>
      <c r="L642" s="2" t="str">
        <f>HYPERLINK("http://dx.doi.org/10.1055/s-0041-1736424","http://dx.doi.org/10.1055/s-0041-1736424")</f>
        <v>http://dx.doi.org/10.1055/s-0041-1736424</v>
      </c>
    </row>
    <row r="643" spans="1:12" customFormat="1" ht="15" x14ac:dyDescent="0.25">
      <c r="A643" s="2" t="s">
        <v>5637</v>
      </c>
      <c r="B643" s="2" t="s">
        <v>6592</v>
      </c>
      <c r="C643" s="2" t="s">
        <v>986</v>
      </c>
      <c r="D643" s="2" t="s">
        <v>5638</v>
      </c>
      <c r="E643" s="2" t="s">
        <v>4394</v>
      </c>
      <c r="F643" s="2" t="s">
        <v>4390</v>
      </c>
      <c r="G643" s="2" t="s">
        <v>5639</v>
      </c>
      <c r="H643" s="2" t="s">
        <v>5640</v>
      </c>
      <c r="I643" s="2" t="s">
        <v>5641</v>
      </c>
      <c r="J643" s="2" t="s">
        <v>4390</v>
      </c>
      <c r="K643" s="2">
        <v>2022</v>
      </c>
      <c r="L643" s="2" t="str">
        <f>HYPERLINK("http://dx.doi.org/10.1016/j.cegh.2022.101106","http://dx.doi.org/10.1016/j.cegh.2022.101106")</f>
        <v>http://dx.doi.org/10.1016/j.cegh.2022.101106</v>
      </c>
    </row>
    <row r="644" spans="1:12" customFormat="1" ht="15" x14ac:dyDescent="0.25">
      <c r="A644" s="2" t="s">
        <v>5508</v>
      </c>
      <c r="B644" s="2" t="s">
        <v>6590</v>
      </c>
      <c r="C644" s="2" t="s">
        <v>5649</v>
      </c>
      <c r="D644" s="2" t="s">
        <v>4637</v>
      </c>
      <c r="E644" s="2" t="s">
        <v>4394</v>
      </c>
      <c r="F644" s="2" t="s">
        <v>4390</v>
      </c>
      <c r="G644" s="2" t="s">
        <v>4638</v>
      </c>
      <c r="H644" s="2" t="s">
        <v>4639</v>
      </c>
      <c r="I644" s="2" t="s">
        <v>4640</v>
      </c>
      <c r="J644" s="2" t="s">
        <v>4390</v>
      </c>
      <c r="K644" s="2">
        <v>2017</v>
      </c>
      <c r="L644" s="2" t="str">
        <f>HYPERLINK("http://dx.doi.org/10.14260/Jemds/2017/219","http://dx.doi.org/10.14260/Jemds/2017/219")</f>
        <v>http://dx.doi.org/10.14260/Jemds/2017/219</v>
      </c>
    </row>
    <row r="645" spans="1:12" customFormat="1" ht="15" x14ac:dyDescent="0.25">
      <c r="A645" s="2" t="s">
        <v>4641</v>
      </c>
      <c r="B645" s="2" t="s">
        <v>6590</v>
      </c>
      <c r="C645" s="2" t="s">
        <v>20</v>
      </c>
      <c r="D645" s="2" t="s">
        <v>4642</v>
      </c>
      <c r="E645" s="2" t="s">
        <v>4394</v>
      </c>
      <c r="F645" s="2" t="s">
        <v>4390</v>
      </c>
      <c r="G645" s="2" t="s">
        <v>4643</v>
      </c>
      <c r="H645" s="2" t="s">
        <v>4390</v>
      </c>
      <c r="I645" s="2" t="s">
        <v>4644</v>
      </c>
      <c r="J645" s="2" t="s">
        <v>4390</v>
      </c>
      <c r="K645" s="2">
        <v>2022</v>
      </c>
      <c r="L645" s="2" t="str">
        <f>HYPERLINK("http://dx.doi.org/10.7759/cureus.22296","http://dx.doi.org/10.7759/cureus.22296")</f>
        <v>http://dx.doi.org/10.7759/cureus.22296</v>
      </c>
    </row>
    <row r="646" spans="1:12" customFormat="1" ht="15" x14ac:dyDescent="0.25">
      <c r="A646" s="2" t="s">
        <v>5360</v>
      </c>
      <c r="B646" s="2" t="s">
        <v>6592</v>
      </c>
      <c r="C646" s="2" t="s">
        <v>5361</v>
      </c>
      <c r="D646" s="2" t="s">
        <v>4486</v>
      </c>
      <c r="E646" s="2" t="s">
        <v>4394</v>
      </c>
      <c r="F646" s="2" t="s">
        <v>4390</v>
      </c>
      <c r="G646" s="2" t="s">
        <v>4487</v>
      </c>
      <c r="H646" s="2" t="s">
        <v>4488</v>
      </c>
      <c r="I646" s="2" t="s">
        <v>4390</v>
      </c>
      <c r="J646" s="2" t="s">
        <v>4390</v>
      </c>
      <c r="K646" s="2">
        <v>2020</v>
      </c>
      <c r="L646" s="2" t="str">
        <f>HYPERLINK("http://dx.doi.org/10.13040/IJPSR.0975-8232.11(7).3463-68","http://dx.doi.org/10.13040/IJPSR.0975-8232.11(7).3463-68")</f>
        <v>http://dx.doi.org/10.13040/IJPSR.0975-8232.11(7).3463-68</v>
      </c>
    </row>
    <row r="647" spans="1:12" customFormat="1" ht="15" x14ac:dyDescent="0.25">
      <c r="A647" s="2" t="s">
        <v>4812</v>
      </c>
      <c r="B647" s="2" t="s">
        <v>6590</v>
      </c>
      <c r="C647" s="2" t="s">
        <v>4813</v>
      </c>
      <c r="D647" s="2" t="s">
        <v>4814</v>
      </c>
      <c r="E647" s="2" t="s">
        <v>413</v>
      </c>
      <c r="F647" s="2" t="s">
        <v>4390</v>
      </c>
      <c r="G647" s="2" t="s">
        <v>4815</v>
      </c>
      <c r="H647" s="2" t="s">
        <v>4816</v>
      </c>
      <c r="I647" s="2" t="s">
        <v>4817</v>
      </c>
      <c r="J647" s="2" t="s">
        <v>4390</v>
      </c>
      <c r="K647" s="2">
        <v>2022</v>
      </c>
      <c r="L647" s="2" t="str">
        <f>HYPERLINK("http://dx.doi.org/10.1093/mmy/myac072.P428","http://dx.doi.org/10.1093/mmy/myac072.P428")</f>
        <v>http://dx.doi.org/10.1093/mmy/myac072.P428</v>
      </c>
    </row>
    <row r="648" spans="1:12" customFormat="1" ht="15" x14ac:dyDescent="0.25">
      <c r="A648" s="2" t="s">
        <v>5430</v>
      </c>
      <c r="B648" s="2" t="s">
        <v>6592</v>
      </c>
      <c r="C648" s="2" t="s">
        <v>95</v>
      </c>
      <c r="D648" s="2" t="s">
        <v>5431</v>
      </c>
      <c r="E648" s="2" t="s">
        <v>4394</v>
      </c>
      <c r="F648" s="2" t="s">
        <v>4390</v>
      </c>
      <c r="G648" s="2" t="s">
        <v>4809</v>
      </c>
      <c r="H648" s="2" t="s">
        <v>5432</v>
      </c>
      <c r="I648" s="2" t="s">
        <v>5433</v>
      </c>
      <c r="J648" s="2" t="s">
        <v>4390</v>
      </c>
      <c r="K648" s="2">
        <v>2022</v>
      </c>
      <c r="L648" s="2" t="str">
        <f>HYPERLINK("http://dx.doi.org/10.1080/14786419.2022.2037587","http://dx.doi.org/10.1080/14786419.2022.2037587")</f>
        <v>http://dx.doi.org/10.1080/14786419.2022.2037587</v>
      </c>
    </row>
    <row r="649" spans="1:12" customFormat="1" ht="15" x14ac:dyDescent="0.25">
      <c r="A649" s="2" t="s">
        <v>6504</v>
      </c>
      <c r="B649" s="2" t="s">
        <v>6594</v>
      </c>
      <c r="C649" s="2" t="s">
        <v>1682</v>
      </c>
      <c r="D649" s="2" t="s">
        <v>5921</v>
      </c>
      <c r="E649" s="2" t="s">
        <v>4394</v>
      </c>
      <c r="F649" s="2" t="s">
        <v>4390</v>
      </c>
      <c r="G649" s="2" t="s">
        <v>4559</v>
      </c>
      <c r="H649" s="2" t="s">
        <v>5922</v>
      </c>
      <c r="I649" s="2" t="s">
        <v>5923</v>
      </c>
      <c r="J649" s="2" t="s">
        <v>4390</v>
      </c>
      <c r="K649" s="2">
        <v>2022</v>
      </c>
      <c r="L649" s="2" t="str">
        <f>HYPERLINK("http://dx.doi.org/10.1155/2022/7488254","http://dx.doi.org/10.1155/2022/7488254")</f>
        <v>http://dx.doi.org/10.1155/2022/7488254</v>
      </c>
    </row>
    <row r="650" spans="1:12" customFormat="1" ht="15" x14ac:dyDescent="0.25">
      <c r="A650" s="2" t="s">
        <v>4656</v>
      </c>
      <c r="B650" s="2" t="s">
        <v>6594</v>
      </c>
      <c r="C650" s="2" t="s">
        <v>551</v>
      </c>
      <c r="D650" s="2" t="s">
        <v>4657</v>
      </c>
      <c r="E650" s="2" t="s">
        <v>4401</v>
      </c>
      <c r="F650" s="2" t="s">
        <v>4658</v>
      </c>
      <c r="G650" s="2" t="s">
        <v>4659</v>
      </c>
      <c r="H650" s="2" t="s">
        <v>553</v>
      </c>
      <c r="I650" s="2" t="s">
        <v>4390</v>
      </c>
      <c r="J650" s="2" t="s">
        <v>4390</v>
      </c>
      <c r="K650" s="2">
        <v>2018</v>
      </c>
      <c r="L650" s="2" t="str">
        <f>HYPERLINK("http://dx.doi.org/10.1088/1757-899X/330/1/012100","http://dx.doi.org/10.1088/1757-899X/330/1/012100")</f>
        <v>http://dx.doi.org/10.1088/1757-899X/330/1/012100</v>
      </c>
    </row>
    <row r="651" spans="1:12" customFormat="1" ht="15" x14ac:dyDescent="0.25">
      <c r="A651" s="2" t="s">
        <v>6068</v>
      </c>
      <c r="B651" s="2" t="s">
        <v>6594</v>
      </c>
      <c r="C651" s="2" t="s">
        <v>2550</v>
      </c>
      <c r="D651" s="2" t="s">
        <v>6069</v>
      </c>
      <c r="E651" s="2" t="s">
        <v>4394</v>
      </c>
      <c r="F651" s="2" t="s">
        <v>4390</v>
      </c>
      <c r="G651" s="2" t="s">
        <v>418</v>
      </c>
      <c r="H651" s="2" t="s">
        <v>6070</v>
      </c>
      <c r="I651" s="2" t="s">
        <v>6071</v>
      </c>
      <c r="J651" s="2" t="s">
        <v>4390</v>
      </c>
      <c r="K651" s="2">
        <v>2021</v>
      </c>
      <c r="L651" s="2" t="str">
        <f>HYPERLINK("http://dx.doi.org/10.4103/ijoem.IJOEM_48_19","http://dx.doi.org/10.4103/ijoem.IJOEM_48_19")</f>
        <v>http://dx.doi.org/10.4103/ijoem.IJOEM_48_19</v>
      </c>
    </row>
    <row r="652" spans="1:12" customFormat="1" ht="15" x14ac:dyDescent="0.25">
      <c r="A652" s="2" t="s">
        <v>6416</v>
      </c>
      <c r="B652" s="2" t="s">
        <v>6591</v>
      </c>
      <c r="C652" s="2" t="s">
        <v>592</v>
      </c>
      <c r="D652" s="2" t="s">
        <v>6417</v>
      </c>
      <c r="E652" s="2" t="s">
        <v>4394</v>
      </c>
      <c r="F652" s="2" t="s">
        <v>4390</v>
      </c>
      <c r="G652" s="2" t="s">
        <v>4724</v>
      </c>
      <c r="H652" s="2" t="s">
        <v>4390</v>
      </c>
      <c r="I652" s="2" t="s">
        <v>6418</v>
      </c>
      <c r="J652" s="2" t="s">
        <v>4390</v>
      </c>
      <c r="K652" s="2">
        <v>2022</v>
      </c>
      <c r="L652" s="2" t="str">
        <f>HYPERLINK("http://dx.doi.org/10.3390/met12122145","http://dx.doi.org/10.3390/met12122145")</f>
        <v>http://dx.doi.org/10.3390/met12122145</v>
      </c>
    </row>
    <row r="653" spans="1:12" customFormat="1" ht="15" x14ac:dyDescent="0.25">
      <c r="A653" s="2" t="s">
        <v>4701</v>
      </c>
      <c r="B653" s="2" t="s">
        <v>6590</v>
      </c>
      <c r="C653" s="2" t="s">
        <v>1951</v>
      </c>
      <c r="D653" s="2" t="s">
        <v>4702</v>
      </c>
      <c r="E653" s="2" t="s">
        <v>4573</v>
      </c>
      <c r="F653" s="2" t="s">
        <v>4390</v>
      </c>
      <c r="G653" s="2" t="s">
        <v>4703</v>
      </c>
      <c r="H653" s="2" t="s">
        <v>4704</v>
      </c>
      <c r="I653" s="2" t="s">
        <v>4705</v>
      </c>
      <c r="J653" s="2" t="s">
        <v>4390</v>
      </c>
      <c r="K653" s="2" t="s">
        <v>4390</v>
      </c>
      <c r="L653" s="2" t="str">
        <f>HYPERLINK("http://dx.doi.org/10.1177/02646196221085848","http://dx.doi.org/10.1177/02646196221085848")</f>
        <v>http://dx.doi.org/10.1177/02646196221085848</v>
      </c>
    </row>
    <row r="654" spans="1:12" customFormat="1" ht="15" x14ac:dyDescent="0.25">
      <c r="A654" s="2" t="s">
        <v>5362</v>
      </c>
      <c r="B654" s="2" t="s">
        <v>6591</v>
      </c>
      <c r="C654" s="2" t="s">
        <v>3769</v>
      </c>
      <c r="D654" s="2" t="s">
        <v>5363</v>
      </c>
      <c r="E654" s="2" t="s">
        <v>4394</v>
      </c>
      <c r="F654" s="2" t="s">
        <v>4390</v>
      </c>
      <c r="G654" s="2" t="s">
        <v>5364</v>
      </c>
      <c r="H654" s="2" t="s">
        <v>5365</v>
      </c>
      <c r="I654" s="2" t="s">
        <v>5366</v>
      </c>
      <c r="J654" s="2" t="s">
        <v>4390</v>
      </c>
      <c r="K654" s="2">
        <v>2019</v>
      </c>
      <c r="L654" s="2" t="str">
        <f>HYPERLINK("http://dx.doi.org/10.1016/j.camwa.2019.03.036","http://dx.doi.org/10.1016/j.camwa.2019.03.036")</f>
        <v>http://dx.doi.org/10.1016/j.camwa.2019.03.036</v>
      </c>
    </row>
    <row r="655" spans="1:12" customFormat="1" ht="15" x14ac:dyDescent="0.25">
      <c r="A655" s="2" t="s">
        <v>4958</v>
      </c>
      <c r="B655" s="2" t="s">
        <v>6590</v>
      </c>
      <c r="C655" s="2" t="s">
        <v>204</v>
      </c>
      <c r="D655" s="2" t="s">
        <v>4642</v>
      </c>
      <c r="E655" s="2" t="s">
        <v>4394</v>
      </c>
      <c r="F655" s="2" t="s">
        <v>4390</v>
      </c>
      <c r="G655" s="2" t="s">
        <v>4643</v>
      </c>
      <c r="H655" s="2" t="s">
        <v>4390</v>
      </c>
      <c r="I655" s="2" t="s">
        <v>4644</v>
      </c>
      <c r="J655" s="2" t="s">
        <v>4390</v>
      </c>
      <c r="K655" s="2">
        <v>2021</v>
      </c>
      <c r="L655" s="2" t="str">
        <f>HYPERLINK("http://dx.doi.org/10.7759/cureus.16452","http://dx.doi.org/10.7759/cureus.16452")</f>
        <v>http://dx.doi.org/10.7759/cureus.16452</v>
      </c>
    </row>
    <row r="656" spans="1:12" customFormat="1" ht="15" x14ac:dyDescent="0.25">
      <c r="A656" s="2" t="s">
        <v>6379</v>
      </c>
      <c r="B656" s="2" t="s">
        <v>6601</v>
      </c>
      <c r="C656" s="2" t="s">
        <v>267</v>
      </c>
      <c r="D656" s="2" t="s">
        <v>326</v>
      </c>
      <c r="E656" s="2" t="s">
        <v>4394</v>
      </c>
      <c r="F656" s="2" t="s">
        <v>4390</v>
      </c>
      <c r="G656" s="2" t="s">
        <v>5589</v>
      </c>
      <c r="H656" s="2" t="s">
        <v>5590</v>
      </c>
      <c r="I656" s="2" t="s">
        <v>4390</v>
      </c>
      <c r="J656" s="2" t="s">
        <v>4390</v>
      </c>
      <c r="K656" s="2">
        <v>2020</v>
      </c>
      <c r="L656" s="2" t="str">
        <f>HYPERLINK("http://dx.doi.org/10.1371/journal.pone.0229954","http://dx.doi.org/10.1371/journal.pone.0229954")</f>
        <v>http://dx.doi.org/10.1371/journal.pone.0229954</v>
      </c>
    </row>
    <row r="657" spans="1:12" customFormat="1" ht="15" x14ac:dyDescent="0.25">
      <c r="A657" s="2" t="s">
        <v>6080</v>
      </c>
      <c r="B657" s="2" t="s">
        <v>6594</v>
      </c>
      <c r="C657" s="2" t="s">
        <v>2349</v>
      </c>
      <c r="D657" s="2" t="s">
        <v>6081</v>
      </c>
      <c r="E657" s="2" t="s">
        <v>4394</v>
      </c>
      <c r="F657" s="2" t="s">
        <v>4390</v>
      </c>
      <c r="G657" s="2" t="s">
        <v>512</v>
      </c>
      <c r="H657" s="2" t="s">
        <v>6082</v>
      </c>
      <c r="I657" s="2" t="s">
        <v>6083</v>
      </c>
      <c r="J657" s="2" t="s">
        <v>4390</v>
      </c>
      <c r="K657" s="2">
        <v>2021</v>
      </c>
      <c r="L657" s="2" t="str">
        <f>HYPERLINK("http://dx.doi.org/10.1016/j.jisa.2021.102889","http://dx.doi.org/10.1016/j.jisa.2021.102889")</f>
        <v>http://dx.doi.org/10.1016/j.jisa.2021.102889</v>
      </c>
    </row>
    <row r="658" spans="1:12" customFormat="1" ht="15" x14ac:dyDescent="0.25">
      <c r="A658" s="2" t="s">
        <v>4437</v>
      </c>
      <c r="B658" s="2" t="s">
        <v>6592</v>
      </c>
      <c r="C658" s="2" t="s">
        <v>4438</v>
      </c>
      <c r="D658" s="2" t="s">
        <v>4439</v>
      </c>
      <c r="E658" s="2" t="s">
        <v>4394</v>
      </c>
      <c r="F658" s="2" t="s">
        <v>4390</v>
      </c>
      <c r="G658" s="2" t="s">
        <v>4440</v>
      </c>
      <c r="H658" s="2" t="s">
        <v>4441</v>
      </c>
      <c r="I658" s="2" t="s">
        <v>4390</v>
      </c>
      <c r="J658" s="2" t="s">
        <v>4390</v>
      </c>
      <c r="K658" s="2">
        <v>2017</v>
      </c>
      <c r="L658" s="2" t="str">
        <f>HYPERLINK("http://dx.doi.org/10.9734/BJPR/2017/26483","http://dx.doi.org/10.9734/BJPR/2017/26483")</f>
        <v>http://dx.doi.org/10.9734/BJPR/2017/26483</v>
      </c>
    </row>
    <row r="659" spans="1:12" customFormat="1" ht="15" x14ac:dyDescent="0.25">
      <c r="A659" s="2" t="s">
        <v>6118</v>
      </c>
      <c r="B659" s="2" t="s">
        <v>6591</v>
      </c>
      <c r="C659" s="2" t="s">
        <v>630</v>
      </c>
      <c r="D659" s="2" t="s">
        <v>5894</v>
      </c>
      <c r="E659" s="2" t="s">
        <v>4394</v>
      </c>
      <c r="F659" s="2" t="s">
        <v>4390</v>
      </c>
      <c r="G659" s="2" t="s">
        <v>4919</v>
      </c>
      <c r="H659" s="2" t="s">
        <v>5895</v>
      </c>
      <c r="I659" s="2" t="s">
        <v>5896</v>
      </c>
      <c r="J659" s="2" t="s">
        <v>4390</v>
      </c>
      <c r="K659" s="2">
        <v>2022</v>
      </c>
      <c r="L659" s="2" t="str">
        <f>HYPERLINK("http://dx.doi.org/10.1002/prop.202200124","http://dx.doi.org/10.1002/prop.202200124")</f>
        <v>http://dx.doi.org/10.1002/prop.202200124</v>
      </c>
    </row>
    <row r="660" spans="1:12" x14ac:dyDescent="0.2">
      <c r="A660" s="12" t="s">
        <v>6023</v>
      </c>
      <c r="B660" s="12" t="s">
        <v>6593</v>
      </c>
      <c r="C660" s="12" t="s">
        <v>32</v>
      </c>
      <c r="D660" s="12" t="s">
        <v>6024</v>
      </c>
      <c r="E660" s="12" t="s">
        <v>4394</v>
      </c>
      <c r="F660" s="12" t="s">
        <v>4390</v>
      </c>
      <c r="G660" s="12" t="s">
        <v>4888</v>
      </c>
      <c r="H660" s="12" t="s">
        <v>6025</v>
      </c>
      <c r="I660" s="12" t="s">
        <v>6026</v>
      </c>
      <c r="J660" s="12" t="s">
        <v>4390</v>
      </c>
      <c r="K660" s="12">
        <v>2022</v>
      </c>
      <c r="L660" s="12" t="str">
        <f>HYPERLINK("http://dx.doi.org/10.1007/s10006-021-01016-z","http://dx.doi.org/10.1007/s10006-021-01016-z")</f>
        <v>http://dx.doi.org/10.1007/s10006-021-01016-z</v>
      </c>
    </row>
    <row r="661" spans="1:12" customFormat="1" ht="15" x14ac:dyDescent="0.25">
      <c r="A661" s="2" t="s">
        <v>5888</v>
      </c>
      <c r="B661" s="2" t="s">
        <v>6590</v>
      </c>
      <c r="C661" s="2" t="s">
        <v>96</v>
      </c>
      <c r="D661" s="2" t="s">
        <v>5720</v>
      </c>
      <c r="E661" s="2" t="s">
        <v>4573</v>
      </c>
      <c r="F661" s="2" t="s">
        <v>4390</v>
      </c>
      <c r="G661" s="2" t="s">
        <v>4508</v>
      </c>
      <c r="H661" s="2" t="s">
        <v>5721</v>
      </c>
      <c r="I661" s="2" t="s">
        <v>5722</v>
      </c>
      <c r="J661" s="2" t="s">
        <v>4390</v>
      </c>
      <c r="K661" s="2" t="s">
        <v>4390</v>
      </c>
      <c r="L661" s="2" t="str">
        <f>HYPERLINK("http://dx.doi.org/10.1007/s12098-022-04265-2","http://dx.doi.org/10.1007/s12098-022-04265-2")</f>
        <v>http://dx.doi.org/10.1007/s12098-022-04265-2</v>
      </c>
    </row>
    <row r="662" spans="1:12" customFormat="1" ht="15" x14ac:dyDescent="0.25">
      <c r="A662" s="2" t="s">
        <v>6407</v>
      </c>
      <c r="B662" s="2" t="s">
        <v>6591</v>
      </c>
      <c r="C662" s="2" t="s">
        <v>89</v>
      </c>
      <c r="D662" s="2" t="s">
        <v>6408</v>
      </c>
      <c r="E662" s="2" t="s">
        <v>4394</v>
      </c>
      <c r="F662" s="2" t="s">
        <v>4390</v>
      </c>
      <c r="G662" s="2" t="s">
        <v>558</v>
      </c>
      <c r="H662" s="2" t="s">
        <v>6409</v>
      </c>
      <c r="I662" s="2" t="s">
        <v>6410</v>
      </c>
      <c r="J662" s="2" t="s">
        <v>4390</v>
      </c>
      <c r="K662" s="2">
        <v>2022</v>
      </c>
      <c r="L662" s="2" t="str">
        <f>HYPERLINK("http://dx.doi.org/10.1007/s00414-021-02662-4","http://dx.doi.org/10.1007/s00414-021-02662-4")</f>
        <v>http://dx.doi.org/10.1007/s00414-021-02662-4</v>
      </c>
    </row>
    <row r="663" spans="1:12" customFormat="1" ht="15" x14ac:dyDescent="0.25">
      <c r="A663" s="2" t="s">
        <v>411</v>
      </c>
      <c r="B663" s="2" t="s">
        <v>6590</v>
      </c>
      <c r="C663" s="2" t="s">
        <v>412</v>
      </c>
      <c r="D663" s="2" t="s">
        <v>4720</v>
      </c>
      <c r="E663" s="2" t="s">
        <v>413</v>
      </c>
      <c r="F663" s="2" t="s">
        <v>4390</v>
      </c>
      <c r="G663" s="2" t="s">
        <v>4492</v>
      </c>
      <c r="H663" s="2" t="s">
        <v>414</v>
      </c>
      <c r="I663" s="2" t="s">
        <v>4721</v>
      </c>
      <c r="J663" s="2" t="s">
        <v>4390</v>
      </c>
      <c r="K663" s="2">
        <v>2022</v>
      </c>
      <c r="L663" s="2" t="s">
        <v>4390</v>
      </c>
    </row>
    <row r="664" spans="1:12" customFormat="1" ht="15" x14ac:dyDescent="0.25">
      <c r="A664" s="2" t="s">
        <v>6587</v>
      </c>
      <c r="B664" s="2" t="s">
        <v>6590</v>
      </c>
      <c r="C664" s="2" t="s">
        <v>337</v>
      </c>
      <c r="D664" s="2" t="s">
        <v>338</v>
      </c>
      <c r="E664" s="2" t="s">
        <v>4394</v>
      </c>
      <c r="F664" s="2" t="s">
        <v>4390</v>
      </c>
      <c r="G664" s="2" t="s">
        <v>4825</v>
      </c>
      <c r="H664" s="2" t="s">
        <v>6588</v>
      </c>
      <c r="I664" s="2" t="s">
        <v>4390</v>
      </c>
      <c r="J664" s="2" t="s">
        <v>4390</v>
      </c>
      <c r="K664" s="2">
        <v>2019</v>
      </c>
      <c r="L664" s="2" t="str">
        <f>HYPERLINK("http://dx.doi.org/10.1016/S2214-109X(19)30264-5","http://dx.doi.org/10.1016/S2214-109X(19)30264-5")</f>
        <v>http://dx.doi.org/10.1016/S2214-109X(19)30264-5</v>
      </c>
    </row>
    <row r="665" spans="1:12" customFormat="1" ht="15" x14ac:dyDescent="0.25">
      <c r="A665" s="2" t="s">
        <v>5428</v>
      </c>
      <c r="B665" s="2" t="s">
        <v>6590</v>
      </c>
      <c r="C665" s="2" t="s">
        <v>5429</v>
      </c>
      <c r="D665" s="2" t="s">
        <v>4469</v>
      </c>
      <c r="E665" s="2" t="s">
        <v>4394</v>
      </c>
      <c r="F665" s="2" t="s">
        <v>4390</v>
      </c>
      <c r="G665" s="2" t="s">
        <v>4470</v>
      </c>
      <c r="H665" s="2" t="s">
        <v>4471</v>
      </c>
      <c r="I665" s="2" t="s">
        <v>4472</v>
      </c>
      <c r="J665" s="2" t="s">
        <v>4390</v>
      </c>
      <c r="K665" s="2">
        <v>2022</v>
      </c>
      <c r="L665" s="2" t="str">
        <f>HYPERLINK("http://dx.doi.org/10.7860/JCDR/2022/55248.16500","http://dx.doi.org/10.7860/JCDR/2022/55248.16500")</f>
        <v>http://dx.doi.org/10.7860/JCDR/2022/55248.16500</v>
      </c>
    </row>
    <row r="666" spans="1:12" customFormat="1" ht="15" x14ac:dyDescent="0.25">
      <c r="A666" s="2" t="s">
        <v>4934</v>
      </c>
      <c r="B666" s="2" t="s">
        <v>6590</v>
      </c>
      <c r="C666" s="2" t="s">
        <v>4935</v>
      </c>
      <c r="D666" s="2" t="s">
        <v>4936</v>
      </c>
      <c r="E666" s="2" t="s">
        <v>4394</v>
      </c>
      <c r="F666" s="2" t="s">
        <v>4390</v>
      </c>
      <c r="G666" s="2" t="s">
        <v>4937</v>
      </c>
      <c r="H666" s="2" t="s">
        <v>4938</v>
      </c>
      <c r="I666" s="2" t="s">
        <v>4390</v>
      </c>
      <c r="J666" s="2" t="s">
        <v>4390</v>
      </c>
      <c r="K666" s="2">
        <v>2022</v>
      </c>
      <c r="L666" s="2" t="str">
        <f>HYPERLINK("http://dx.doi.org/10.18137/cardiometry.2022.23820824","http://dx.doi.org/10.18137/cardiometry.2022.23820824")</f>
        <v>http://dx.doi.org/10.18137/cardiometry.2022.23820824</v>
      </c>
    </row>
    <row r="667" spans="1:12" customFormat="1" ht="15" x14ac:dyDescent="0.25">
      <c r="A667" s="2" t="s">
        <v>5180</v>
      </c>
      <c r="B667" s="2" t="s">
        <v>6590</v>
      </c>
      <c r="C667" s="2" t="s">
        <v>22</v>
      </c>
      <c r="D667" s="2" t="s">
        <v>4642</v>
      </c>
      <c r="E667" s="2" t="s">
        <v>4433</v>
      </c>
      <c r="F667" s="2" t="s">
        <v>4390</v>
      </c>
      <c r="G667" s="2" t="s">
        <v>4643</v>
      </c>
      <c r="H667" s="2" t="s">
        <v>4390</v>
      </c>
      <c r="I667" s="2" t="s">
        <v>4644</v>
      </c>
      <c r="J667" s="2" t="s">
        <v>4390</v>
      </c>
      <c r="K667" s="2">
        <v>2022</v>
      </c>
      <c r="L667" s="2" t="str">
        <f>HYPERLINK("http://dx.doi.org/10.7759/cureus.30649","http://dx.doi.org/10.7759/cureus.30649")</f>
        <v>http://dx.doi.org/10.7759/cureus.30649</v>
      </c>
    </row>
    <row r="668" spans="1:12" customFormat="1" ht="15" x14ac:dyDescent="0.25">
      <c r="A668" s="2" t="s">
        <v>4823</v>
      </c>
      <c r="B668" s="2" t="s">
        <v>6590</v>
      </c>
      <c r="C668" s="2" t="s">
        <v>205</v>
      </c>
      <c r="D668" s="2" t="s">
        <v>4824</v>
      </c>
      <c r="E668" s="2" t="s">
        <v>4394</v>
      </c>
      <c r="F668" s="2" t="s">
        <v>4390</v>
      </c>
      <c r="G668" s="2" t="s">
        <v>4825</v>
      </c>
      <c r="H668" s="2" t="s">
        <v>4826</v>
      </c>
      <c r="I668" s="2" t="s">
        <v>4390</v>
      </c>
      <c r="J668" s="2" t="s">
        <v>4390</v>
      </c>
      <c r="K668" s="2">
        <v>2021</v>
      </c>
      <c r="L668" s="2" t="str">
        <f>HYPERLINK("http://dx.doi.org/10.1016/j.amsu.2021.102480","http://dx.doi.org/10.1016/j.amsu.2021.102480")</f>
        <v>http://dx.doi.org/10.1016/j.amsu.2021.102480</v>
      </c>
    </row>
    <row r="669" spans="1:12" customFormat="1" ht="15" x14ac:dyDescent="0.25">
      <c r="A669" s="2" t="s">
        <v>6430</v>
      </c>
      <c r="B669" s="2" t="s">
        <v>6590</v>
      </c>
      <c r="C669" s="2" t="s">
        <v>1626</v>
      </c>
      <c r="D669" s="2" t="s">
        <v>4625</v>
      </c>
      <c r="E669" s="2" t="s">
        <v>4394</v>
      </c>
      <c r="F669" s="2" t="s">
        <v>4390</v>
      </c>
      <c r="G669" s="2" t="s">
        <v>4626</v>
      </c>
      <c r="H669" s="2" t="s">
        <v>4627</v>
      </c>
      <c r="I669" s="2" t="s">
        <v>4628</v>
      </c>
      <c r="J669" s="2" t="s">
        <v>4390</v>
      </c>
      <c r="K669" s="2">
        <v>2022</v>
      </c>
      <c r="L669" s="2" t="str">
        <f>HYPERLINK("http://dx.doi.org/10.47750/pnr.2022.13.S04.136","http://dx.doi.org/10.47750/pnr.2022.13.S04.136")</f>
        <v>http://dx.doi.org/10.47750/pnr.2022.13.S04.136</v>
      </c>
    </row>
    <row r="670" spans="1:12" customFormat="1" ht="15" x14ac:dyDescent="0.25">
      <c r="A670" s="2" t="s">
        <v>6575</v>
      </c>
      <c r="B670" s="2" t="s">
        <v>6590</v>
      </c>
      <c r="C670" s="2" t="s">
        <v>730</v>
      </c>
      <c r="D670" s="2" t="s">
        <v>6576</v>
      </c>
      <c r="E670" s="2" t="s">
        <v>4433</v>
      </c>
      <c r="F670" s="2" t="s">
        <v>4390</v>
      </c>
      <c r="G670" s="2" t="s">
        <v>4825</v>
      </c>
      <c r="H670" s="2" t="s">
        <v>6577</v>
      </c>
      <c r="I670" s="2" t="s">
        <v>6578</v>
      </c>
      <c r="J670" s="2" t="s">
        <v>4390</v>
      </c>
      <c r="K670" s="2">
        <v>2022</v>
      </c>
      <c r="L670" s="2" t="str">
        <f>HYPERLINK("http://dx.doi.org/10.1016/j.tws.2022.109967","http://dx.doi.org/10.1016/j.tws.2022.109967")</f>
        <v>http://dx.doi.org/10.1016/j.tws.2022.109967</v>
      </c>
    </row>
    <row r="671" spans="1:12" customFormat="1" ht="15" x14ac:dyDescent="0.25">
      <c r="A671" s="2" t="s">
        <v>5426</v>
      </c>
      <c r="B671" s="2" t="s">
        <v>6590</v>
      </c>
      <c r="C671" s="2" t="s">
        <v>5427</v>
      </c>
      <c r="D671" s="2" t="s">
        <v>4469</v>
      </c>
      <c r="E671" s="2" t="s">
        <v>4394</v>
      </c>
      <c r="F671" s="2" t="s">
        <v>4390</v>
      </c>
      <c r="G671" s="2" t="s">
        <v>4470</v>
      </c>
      <c r="H671" s="2" t="s">
        <v>4471</v>
      </c>
      <c r="I671" s="2" t="s">
        <v>4472</v>
      </c>
      <c r="J671" s="2" t="s">
        <v>4390</v>
      </c>
      <c r="K671" s="2">
        <v>2021</v>
      </c>
      <c r="L671" s="2" t="str">
        <f>HYPERLINK("http://dx.doi.org/10.7860/JCDR/2021/51267.15789","http://dx.doi.org/10.7860/JCDR/2021/51267.15789")</f>
        <v>http://dx.doi.org/10.7860/JCDR/2021/51267.15789</v>
      </c>
    </row>
    <row r="672" spans="1:12" x14ac:dyDescent="0.2">
      <c r="A672" s="12" t="s">
        <v>5931</v>
      </c>
      <c r="B672" s="12" t="s">
        <v>6593</v>
      </c>
      <c r="C672" s="12" t="s">
        <v>177</v>
      </c>
      <c r="D672" s="12" t="s">
        <v>5932</v>
      </c>
      <c r="E672" s="12" t="s">
        <v>4394</v>
      </c>
      <c r="F672" s="12" t="s">
        <v>4390</v>
      </c>
      <c r="G672" s="12" t="s">
        <v>5933</v>
      </c>
      <c r="H672" s="12" t="s">
        <v>5934</v>
      </c>
      <c r="I672" s="12" t="s">
        <v>5935</v>
      </c>
      <c r="J672" s="12" t="s">
        <v>4390</v>
      </c>
      <c r="K672" s="12">
        <v>2021</v>
      </c>
      <c r="L672" s="12" t="str">
        <f>HYPERLINK("http://dx.doi.org/10.1016/j.bjoms.2020.10.014","http://dx.doi.org/10.1016/j.bjoms.2020.10.014")</f>
        <v>http://dx.doi.org/10.1016/j.bjoms.2020.10.014</v>
      </c>
    </row>
    <row r="673" spans="1:12" customFormat="1" ht="15" x14ac:dyDescent="0.25">
      <c r="A673" s="2" t="s">
        <v>6030</v>
      </c>
      <c r="B673" s="2" t="s">
        <v>6605</v>
      </c>
      <c r="C673" s="2" t="s">
        <v>154</v>
      </c>
      <c r="D673" s="2" t="s">
        <v>6031</v>
      </c>
      <c r="E673" s="2" t="s">
        <v>4394</v>
      </c>
      <c r="F673" s="2" t="s">
        <v>4390</v>
      </c>
      <c r="G673" s="2" t="s">
        <v>5172</v>
      </c>
      <c r="H673" s="2" t="s">
        <v>6032</v>
      </c>
      <c r="I673" s="2" t="s">
        <v>4390</v>
      </c>
      <c r="J673" s="2" t="s">
        <v>4390</v>
      </c>
      <c r="K673" s="2">
        <v>2021</v>
      </c>
      <c r="L673" s="2" t="str">
        <f>HYPERLINK("http://dx.doi.org/10.3389/fpsyg.2021.785009","http://dx.doi.org/10.3389/fpsyg.2021.785009")</f>
        <v>http://dx.doi.org/10.3389/fpsyg.2021.785009</v>
      </c>
    </row>
    <row r="674" spans="1:12" customFormat="1" ht="15" x14ac:dyDescent="0.25">
      <c r="A674" s="2" t="s">
        <v>6332</v>
      </c>
      <c r="B674" s="2" t="s">
        <v>6590</v>
      </c>
      <c r="C674" s="2" t="s">
        <v>360</v>
      </c>
      <c r="D674" s="2" t="s">
        <v>6333</v>
      </c>
      <c r="E674" s="2" t="s">
        <v>4394</v>
      </c>
      <c r="F674" s="2" t="s">
        <v>4390</v>
      </c>
      <c r="G674" s="2" t="s">
        <v>418</v>
      </c>
      <c r="H674" s="2" t="s">
        <v>6334</v>
      </c>
      <c r="I674" s="2" t="s">
        <v>6335</v>
      </c>
      <c r="J674" s="2" t="s">
        <v>4390</v>
      </c>
      <c r="K674" s="2">
        <v>2018</v>
      </c>
      <c r="L674" s="2" t="str">
        <f>HYPERLINK("http://dx.doi.org/10.4103/ijcm.IJCM_132_17","http://dx.doi.org/10.4103/ijcm.IJCM_132_17")</f>
        <v>http://dx.doi.org/10.4103/ijcm.IJCM_132_17</v>
      </c>
    </row>
    <row r="675" spans="1:12" customFormat="1" ht="15" x14ac:dyDescent="0.25">
      <c r="A675" s="2" t="s">
        <v>4847</v>
      </c>
      <c r="B675" s="2" t="s">
        <v>6590</v>
      </c>
      <c r="C675" s="2" t="s">
        <v>4848</v>
      </c>
      <c r="D675" s="2" t="s">
        <v>4849</v>
      </c>
      <c r="E675" s="2" t="s">
        <v>413</v>
      </c>
      <c r="F675" s="2" t="s">
        <v>4390</v>
      </c>
      <c r="G675" s="2" t="s">
        <v>4850</v>
      </c>
      <c r="H675" s="2" t="s">
        <v>4851</v>
      </c>
      <c r="I675" s="2" t="s">
        <v>4852</v>
      </c>
      <c r="J675" s="2" t="s">
        <v>4390</v>
      </c>
      <c r="K675" s="2">
        <v>2021</v>
      </c>
      <c r="L675" s="2" t="s">
        <v>4390</v>
      </c>
    </row>
    <row r="676" spans="1:12" customFormat="1" ht="15" x14ac:dyDescent="0.25">
      <c r="A676" s="2" t="s">
        <v>6424</v>
      </c>
      <c r="B676" s="2" t="s">
        <v>6590</v>
      </c>
      <c r="C676" s="2" t="s">
        <v>28</v>
      </c>
      <c r="D676" s="2" t="s">
        <v>6425</v>
      </c>
      <c r="E676" s="2" t="s">
        <v>4394</v>
      </c>
      <c r="F676" s="2" t="s">
        <v>4390</v>
      </c>
      <c r="G676" s="2" t="s">
        <v>4508</v>
      </c>
      <c r="H676" s="2" t="s">
        <v>6426</v>
      </c>
      <c r="I676" s="2" t="s">
        <v>6427</v>
      </c>
      <c r="J676" s="2" t="s">
        <v>4390</v>
      </c>
      <c r="K676" s="2">
        <v>2022</v>
      </c>
      <c r="L676" s="2" t="str">
        <f>HYPERLINK("http://dx.doi.org/10.1007/s13312-022-2477-6","http://dx.doi.org/10.1007/s13312-022-2477-6")</f>
        <v>http://dx.doi.org/10.1007/s13312-022-2477-6</v>
      </c>
    </row>
    <row r="677" spans="1:12" customFormat="1" ht="15" x14ac:dyDescent="0.25">
      <c r="A677" s="2" t="s">
        <v>5376</v>
      </c>
      <c r="B677" s="2" t="s">
        <v>6590</v>
      </c>
      <c r="C677" s="2" t="s">
        <v>818</v>
      </c>
      <c r="D677" s="2" t="s">
        <v>5377</v>
      </c>
      <c r="E677" s="2" t="s">
        <v>4433</v>
      </c>
      <c r="F677" s="2" t="s">
        <v>4390</v>
      </c>
      <c r="G677" s="2" t="s">
        <v>4508</v>
      </c>
      <c r="H677" s="2" t="s">
        <v>5378</v>
      </c>
      <c r="I677" s="2" t="s">
        <v>5379</v>
      </c>
      <c r="J677" s="2" t="s">
        <v>4390</v>
      </c>
      <c r="K677" s="2">
        <v>2022</v>
      </c>
      <c r="L677" s="2" t="str">
        <f>HYPERLINK("http://dx.doi.org/10.1007/s12262-022-03398-0","http://dx.doi.org/10.1007/s12262-022-03398-0")</f>
        <v>http://dx.doi.org/10.1007/s12262-022-03398-0</v>
      </c>
    </row>
    <row r="678" spans="1:12" customFormat="1" ht="15" x14ac:dyDescent="0.25">
      <c r="A678" s="2" t="s">
        <v>6568</v>
      </c>
      <c r="B678" s="3" t="s">
        <v>6590</v>
      </c>
      <c r="C678" s="2" t="s">
        <v>269</v>
      </c>
      <c r="D678" s="2" t="s">
        <v>5411</v>
      </c>
      <c r="E678" s="2" t="s">
        <v>4394</v>
      </c>
      <c r="F678" s="2" t="s">
        <v>4390</v>
      </c>
      <c r="G678" s="2" t="s">
        <v>418</v>
      </c>
      <c r="H678" s="2" t="s">
        <v>5412</v>
      </c>
      <c r="I678" s="2" t="s">
        <v>5413</v>
      </c>
      <c r="J678" s="2" t="s">
        <v>4390</v>
      </c>
      <c r="K678" s="2">
        <v>2020</v>
      </c>
      <c r="L678" s="2" t="str">
        <f>HYPERLINK("http://dx.doi.org/10.4103/ija.IJA_481_20","http://dx.doi.org/10.4103/ija.IJA_481_20")</f>
        <v>http://dx.doi.org/10.4103/ija.IJA_481_20</v>
      </c>
    </row>
    <row r="679" spans="1:12" customFormat="1" ht="15" x14ac:dyDescent="0.25">
      <c r="A679" s="2" t="s">
        <v>5320</v>
      </c>
      <c r="B679" s="2" t="s">
        <v>6594</v>
      </c>
      <c r="C679" s="2" t="s">
        <v>4153</v>
      </c>
      <c r="D679" s="2" t="s">
        <v>4728</v>
      </c>
      <c r="E679" s="2" t="s">
        <v>4394</v>
      </c>
      <c r="F679" s="2" t="s">
        <v>4390</v>
      </c>
      <c r="G679" s="2" t="s">
        <v>4659</v>
      </c>
      <c r="H679" s="2" t="s">
        <v>4729</v>
      </c>
      <c r="I679" s="2" t="s">
        <v>4390</v>
      </c>
      <c r="J679" s="2" t="s">
        <v>4390</v>
      </c>
      <c r="K679" s="2">
        <v>2018</v>
      </c>
      <c r="L679" s="2" t="str">
        <f>HYPERLINK("http://dx.doi.org/10.1088/2053-1591/aac705","http://dx.doi.org/10.1088/2053-1591/aac705")</f>
        <v>http://dx.doi.org/10.1088/2053-1591/aac705</v>
      </c>
    </row>
    <row r="680" spans="1:12" customFormat="1" ht="15" x14ac:dyDescent="0.25">
      <c r="A680" s="2" t="s">
        <v>4805</v>
      </c>
      <c r="B680" s="2" t="s">
        <v>6592</v>
      </c>
      <c r="C680" s="2" t="s">
        <v>4806</v>
      </c>
      <c r="D680" s="2" t="s">
        <v>4422</v>
      </c>
      <c r="E680" s="2" t="s">
        <v>4394</v>
      </c>
      <c r="F680" s="2" t="s">
        <v>4390</v>
      </c>
      <c r="G680" s="2" t="s">
        <v>4423</v>
      </c>
      <c r="H680" s="2" t="s">
        <v>4424</v>
      </c>
      <c r="I680" s="2" t="s">
        <v>4390</v>
      </c>
      <c r="J680" s="2" t="s">
        <v>4390</v>
      </c>
      <c r="K680" s="2">
        <v>2019</v>
      </c>
      <c r="L680" s="2" t="str">
        <f>HYPERLINK("http://dx.doi.org/10.5530/ijper.53.3.85","http://dx.doi.org/10.5530/ijper.53.3.85")</f>
        <v>http://dx.doi.org/10.5530/ijper.53.3.85</v>
      </c>
    </row>
    <row r="681" spans="1:12" customFormat="1" ht="15" x14ac:dyDescent="0.25">
      <c r="A681" s="2" t="s">
        <v>6579</v>
      </c>
      <c r="B681" s="2" t="s">
        <v>6594</v>
      </c>
      <c r="C681" s="2" t="s">
        <v>459</v>
      </c>
      <c r="D681" s="2" t="s">
        <v>423</v>
      </c>
      <c r="E681" s="2" t="s">
        <v>4401</v>
      </c>
      <c r="F681" s="2" t="s">
        <v>458</v>
      </c>
      <c r="G681" s="2" t="s">
        <v>512</v>
      </c>
      <c r="H681" s="2" t="s">
        <v>421</v>
      </c>
      <c r="I681" s="2" t="s">
        <v>4390</v>
      </c>
      <c r="J681" s="2" t="s">
        <v>4390</v>
      </c>
      <c r="K681" s="2">
        <v>2022</v>
      </c>
      <c r="L681" s="2" t="str">
        <f>HYPERLINK("http://dx.doi.org/10.1016/j.matpr.2022.02.273","http://dx.doi.org/10.1016/j.matpr.2022.02.273")</f>
        <v>http://dx.doi.org/10.1016/j.matpr.2022.02.273</v>
      </c>
    </row>
    <row r="682" spans="1:12" customFormat="1" ht="15" x14ac:dyDescent="0.25">
      <c r="A682" s="2" t="s">
        <v>4731</v>
      </c>
      <c r="B682" s="2" t="s">
        <v>6592</v>
      </c>
      <c r="C682" s="2" t="s">
        <v>4732</v>
      </c>
      <c r="D682" s="2" t="s">
        <v>4486</v>
      </c>
      <c r="E682" s="2" t="s">
        <v>4394</v>
      </c>
      <c r="F682" s="2" t="s">
        <v>4390</v>
      </c>
      <c r="G682" s="2" t="s">
        <v>4487</v>
      </c>
      <c r="H682" s="2" t="s">
        <v>4488</v>
      </c>
      <c r="I682" s="2" t="s">
        <v>4390</v>
      </c>
      <c r="J682" s="2" t="s">
        <v>4390</v>
      </c>
      <c r="K682" s="2">
        <v>2019</v>
      </c>
      <c r="L682" s="2" t="str">
        <f>HYPERLINK("http://dx.doi.org/10.13040/IJPSR.0975-8232.10(4).1929-34","http://dx.doi.org/10.13040/IJPSR.0975-8232.10(4).1929-34")</f>
        <v>http://dx.doi.org/10.13040/IJPSR.0975-8232.10(4).1929-34</v>
      </c>
    </row>
    <row r="683" spans="1:12" customFormat="1" ht="15" x14ac:dyDescent="0.25">
      <c r="A683" s="2" t="s">
        <v>4882</v>
      </c>
      <c r="B683" s="2" t="s">
        <v>6594</v>
      </c>
      <c r="C683" s="2" t="s">
        <v>529</v>
      </c>
      <c r="D683" s="2" t="s">
        <v>4883</v>
      </c>
      <c r="E683" s="2" t="s">
        <v>4401</v>
      </c>
      <c r="F683" s="2" t="s">
        <v>4884</v>
      </c>
      <c r="G683" s="2" t="s">
        <v>404</v>
      </c>
      <c r="H683" s="2" t="s">
        <v>4390</v>
      </c>
      <c r="I683" s="2" t="s">
        <v>4390</v>
      </c>
      <c r="J683" s="2" t="s">
        <v>4885</v>
      </c>
      <c r="K683" s="2">
        <v>2019</v>
      </c>
      <c r="L683" s="2" t="s">
        <v>4390</v>
      </c>
    </row>
    <row r="684" spans="1:12" customFormat="1" ht="15" x14ac:dyDescent="0.25">
      <c r="A684" s="2" t="s">
        <v>5508</v>
      </c>
      <c r="B684" s="2" t="s">
        <v>6592</v>
      </c>
      <c r="C684" s="2" t="s">
        <v>5509</v>
      </c>
      <c r="D684" s="2" t="s">
        <v>4637</v>
      </c>
      <c r="E684" s="2" t="s">
        <v>4394</v>
      </c>
      <c r="F684" s="2" t="s">
        <v>4390</v>
      </c>
      <c r="G684" s="2" t="s">
        <v>4638</v>
      </c>
      <c r="H684" s="2" t="s">
        <v>4639</v>
      </c>
      <c r="I684" s="2" t="s">
        <v>4640</v>
      </c>
      <c r="J684" s="2" t="s">
        <v>4390</v>
      </c>
      <c r="K684" s="2">
        <v>2017</v>
      </c>
      <c r="L684" s="2" t="str">
        <f>HYPERLINK("http://dx.doi.org/10.14260/jemds/2017/848","http://dx.doi.org/10.14260/jemds/2017/848")</f>
        <v>http://dx.doi.org/10.14260/jemds/2017/848</v>
      </c>
    </row>
    <row r="685" spans="1:12" customFormat="1" ht="15" x14ac:dyDescent="0.25">
      <c r="A685" s="2" t="s">
        <v>5761</v>
      </c>
      <c r="B685" s="2" t="s">
        <v>6590</v>
      </c>
      <c r="C685" s="2" t="s">
        <v>387</v>
      </c>
      <c r="D685" s="2" t="s">
        <v>388</v>
      </c>
      <c r="E685" s="2" t="s">
        <v>4433</v>
      </c>
      <c r="F685" s="2" t="s">
        <v>4390</v>
      </c>
      <c r="G685" s="2" t="s">
        <v>5762</v>
      </c>
      <c r="H685" s="2" t="s">
        <v>5763</v>
      </c>
      <c r="I685" s="2" t="s">
        <v>5764</v>
      </c>
      <c r="J685" s="2" t="s">
        <v>4390</v>
      </c>
      <c r="K685" s="2">
        <v>2017</v>
      </c>
      <c r="L685" s="2" t="str">
        <f>HYPERLINK("http://dx.doi.org/10.12659/PJR.903473","http://dx.doi.org/10.12659/PJR.903473")</f>
        <v>http://dx.doi.org/10.12659/PJR.903473</v>
      </c>
    </row>
    <row r="686" spans="1:12" customFormat="1" ht="15" x14ac:dyDescent="0.25">
      <c r="A686" s="2" t="s">
        <v>4805</v>
      </c>
      <c r="B686" s="2" t="s">
        <v>6592</v>
      </c>
      <c r="C686" s="2" t="s">
        <v>313</v>
      </c>
      <c r="D686" s="2" t="s">
        <v>5267</v>
      </c>
      <c r="E686" s="2" t="s">
        <v>4394</v>
      </c>
      <c r="F686" s="2" t="s">
        <v>4390</v>
      </c>
      <c r="G686" s="2" t="s">
        <v>512</v>
      </c>
      <c r="H686" s="2" t="s">
        <v>5268</v>
      </c>
      <c r="I686" s="2" t="s">
        <v>5269</v>
      </c>
      <c r="J686" s="2" t="s">
        <v>4390</v>
      </c>
      <c r="K686" s="2">
        <v>2019</v>
      </c>
      <c r="L686" s="2" t="str">
        <f>HYPERLINK("http://dx.doi.org/10.1016/j.ijbiomac.2019.06.188","http://dx.doi.org/10.1016/j.ijbiomac.2019.06.188")</f>
        <v>http://dx.doi.org/10.1016/j.ijbiomac.2019.06.188</v>
      </c>
    </row>
    <row r="687" spans="1:12" customFormat="1" ht="15" x14ac:dyDescent="0.25">
      <c r="A687" s="2" t="s">
        <v>4803</v>
      </c>
      <c r="B687" s="2" t="s">
        <v>6590</v>
      </c>
      <c r="C687" s="2" t="s">
        <v>4804</v>
      </c>
      <c r="D687" s="2" t="s">
        <v>4469</v>
      </c>
      <c r="E687" s="2" t="s">
        <v>4394</v>
      </c>
      <c r="F687" s="2" t="s">
        <v>4390</v>
      </c>
      <c r="G687" s="2" t="s">
        <v>4470</v>
      </c>
      <c r="H687" s="2" t="s">
        <v>4471</v>
      </c>
      <c r="I687" s="2" t="s">
        <v>4472</v>
      </c>
      <c r="J687" s="2" t="s">
        <v>4390</v>
      </c>
      <c r="K687" s="2">
        <v>2021</v>
      </c>
      <c r="L687" s="2" t="str">
        <f>HYPERLINK("http://dx.doi.org/10.7860/JCDR/2021/47920.14796","http://dx.doi.org/10.7860/JCDR/2021/47920.14796")</f>
        <v>http://dx.doi.org/10.7860/JCDR/2021/47920.14796</v>
      </c>
    </row>
    <row r="688" spans="1:12" customFormat="1" ht="15" x14ac:dyDescent="0.25">
      <c r="A688" s="2" t="s">
        <v>6281</v>
      </c>
      <c r="B688" s="2" t="s">
        <v>6591</v>
      </c>
      <c r="C688" s="2" t="s">
        <v>3174</v>
      </c>
      <c r="D688" s="2" t="s">
        <v>6282</v>
      </c>
      <c r="E688" s="2" t="s">
        <v>4394</v>
      </c>
      <c r="F688" s="2" t="s">
        <v>4390</v>
      </c>
      <c r="G688" s="2" t="s">
        <v>4809</v>
      </c>
      <c r="H688" s="2" t="s">
        <v>6283</v>
      </c>
      <c r="I688" s="2" t="s">
        <v>6284</v>
      </c>
      <c r="J688" s="2" t="s">
        <v>4390</v>
      </c>
      <c r="K688" s="2">
        <v>2021</v>
      </c>
      <c r="L688" s="2" t="str">
        <f>HYPERLINK("http://dx.doi.org/10.1080/16843703.2020.1755088","http://dx.doi.org/10.1080/16843703.2020.1755088")</f>
        <v>http://dx.doi.org/10.1080/16843703.2020.1755088</v>
      </c>
    </row>
    <row r="689" spans="1:12" customFormat="1" ht="15" x14ac:dyDescent="0.25">
      <c r="A689" s="2" t="s">
        <v>4873</v>
      </c>
      <c r="B689" s="2" t="s">
        <v>6590</v>
      </c>
      <c r="C689" s="2" t="s">
        <v>4874</v>
      </c>
      <c r="D689" s="2" t="s">
        <v>4875</v>
      </c>
      <c r="E689" s="2" t="s">
        <v>4394</v>
      </c>
      <c r="F689" s="2" t="s">
        <v>4390</v>
      </c>
      <c r="G689" s="2" t="s">
        <v>4876</v>
      </c>
      <c r="H689" s="2" t="s">
        <v>4877</v>
      </c>
      <c r="I689" s="2" t="s">
        <v>4878</v>
      </c>
      <c r="J689" s="2" t="s">
        <v>4390</v>
      </c>
      <c r="K689" s="2">
        <v>2017</v>
      </c>
      <c r="L689" s="2" t="str">
        <f>HYPERLINK("http://dx.doi.org/10.17354/ijss/2017/164","http://dx.doi.org/10.17354/ijss/2017/164")</f>
        <v>http://dx.doi.org/10.17354/ijss/2017/164</v>
      </c>
    </row>
    <row r="690" spans="1:12" customFormat="1" ht="15" x14ac:dyDescent="0.25">
      <c r="A690" s="2" t="s">
        <v>6456</v>
      </c>
      <c r="B690" s="2" t="s">
        <v>6591</v>
      </c>
      <c r="C690" s="2" t="s">
        <v>6457</v>
      </c>
      <c r="D690" s="2" t="s">
        <v>6458</v>
      </c>
      <c r="E690" s="2" t="s">
        <v>4394</v>
      </c>
      <c r="F690" s="2" t="s">
        <v>4390</v>
      </c>
      <c r="G690" s="2" t="s">
        <v>558</v>
      </c>
      <c r="H690" s="2" t="s">
        <v>6459</v>
      </c>
      <c r="I690" s="2" t="s">
        <v>6460</v>
      </c>
      <c r="J690" s="2" t="s">
        <v>4390</v>
      </c>
      <c r="K690" s="2">
        <v>2022</v>
      </c>
      <c r="L690" s="2" t="str">
        <f>HYPERLINK("http://dx.doi.org/10.1007/s10967-022-08269-2","http://dx.doi.org/10.1007/s10967-022-08269-2")</f>
        <v>http://dx.doi.org/10.1007/s10967-022-08269-2</v>
      </c>
    </row>
    <row r="691" spans="1:12" customFormat="1" ht="15" x14ac:dyDescent="0.25">
      <c r="A691" s="2" t="s">
        <v>6564</v>
      </c>
      <c r="B691" s="2" t="s">
        <v>6598</v>
      </c>
      <c r="C691" s="2" t="s">
        <v>190</v>
      </c>
      <c r="D691" s="2" t="s">
        <v>5389</v>
      </c>
      <c r="E691" s="2" t="s">
        <v>4394</v>
      </c>
      <c r="F691" s="2" t="s">
        <v>4390</v>
      </c>
      <c r="G691" s="2" t="s">
        <v>4724</v>
      </c>
      <c r="H691" s="2" t="s">
        <v>4390</v>
      </c>
      <c r="I691" s="2" t="s">
        <v>5390</v>
      </c>
      <c r="J691" s="2" t="s">
        <v>4390</v>
      </c>
      <c r="K691" s="2">
        <v>2021</v>
      </c>
      <c r="L691" s="2" t="str">
        <f>HYPERLINK("http://dx.doi.org/10.3390/ijerph18052686","http://dx.doi.org/10.3390/ijerph18052686")</f>
        <v>http://dx.doi.org/10.3390/ijerph18052686</v>
      </c>
    </row>
    <row r="692" spans="1:12" customFormat="1" ht="15" x14ac:dyDescent="0.25">
      <c r="A692" s="2" t="s">
        <v>5682</v>
      </c>
      <c r="B692" s="2" t="s">
        <v>6590</v>
      </c>
      <c r="C692" s="2" t="s">
        <v>495</v>
      </c>
      <c r="D692" s="2" t="s">
        <v>5683</v>
      </c>
      <c r="E692" s="2" t="s">
        <v>413</v>
      </c>
      <c r="F692" s="2" t="s">
        <v>4390</v>
      </c>
      <c r="G692" s="2" t="s">
        <v>4648</v>
      </c>
      <c r="H692" s="2" t="s">
        <v>5684</v>
      </c>
      <c r="I692" s="2" t="s">
        <v>496</v>
      </c>
      <c r="J692" s="2" t="s">
        <v>4390</v>
      </c>
      <c r="K692" s="2">
        <v>2021</v>
      </c>
      <c r="L692" s="2" t="str">
        <f>HYPERLINK("http://dx.doi.org/10.1161/hyp.78.suppl_1.P182","http://dx.doi.org/10.1161/hyp.78.suppl_1.P182")</f>
        <v>http://dx.doi.org/10.1161/hyp.78.suppl_1.P182</v>
      </c>
    </row>
    <row r="693" spans="1:12" customFormat="1" ht="15" x14ac:dyDescent="0.25">
      <c r="A693" s="2" t="s">
        <v>6475</v>
      </c>
      <c r="B693" s="2" t="s">
        <v>6591</v>
      </c>
      <c r="C693" s="2" t="s">
        <v>3792</v>
      </c>
      <c r="D693" s="2" t="s">
        <v>5327</v>
      </c>
      <c r="E693" s="2" t="s">
        <v>4394</v>
      </c>
      <c r="F693" s="2" t="s">
        <v>4390</v>
      </c>
      <c r="G693" s="2" t="s">
        <v>512</v>
      </c>
      <c r="H693" s="2" t="s">
        <v>5328</v>
      </c>
      <c r="I693" s="2" t="s">
        <v>5329</v>
      </c>
      <c r="J693" s="2" t="s">
        <v>4390</v>
      </c>
      <c r="K693" s="2">
        <v>2019</v>
      </c>
      <c r="L693" s="2" t="str">
        <f>HYPERLINK("http://dx.doi.org/10.1016/j.molstruc.2019.04.046","http://dx.doi.org/10.1016/j.molstruc.2019.04.046")</f>
        <v>http://dx.doi.org/10.1016/j.molstruc.2019.04.046</v>
      </c>
    </row>
    <row r="694" spans="1:12" customFormat="1" ht="15" x14ac:dyDescent="0.25">
      <c r="A694" s="2" t="s">
        <v>5397</v>
      </c>
      <c r="B694" s="2" t="s">
        <v>6591</v>
      </c>
      <c r="C694" s="2" t="s">
        <v>3481</v>
      </c>
      <c r="D694" s="2" t="s">
        <v>5398</v>
      </c>
      <c r="E694" s="2" t="s">
        <v>4394</v>
      </c>
      <c r="F694" s="2" t="s">
        <v>4390</v>
      </c>
      <c r="G694" s="2" t="s">
        <v>4809</v>
      </c>
      <c r="H694" s="2" t="s">
        <v>5399</v>
      </c>
      <c r="I694" s="2" t="s">
        <v>5400</v>
      </c>
      <c r="J694" s="2" t="s">
        <v>4390</v>
      </c>
      <c r="K694" s="2">
        <v>2020</v>
      </c>
      <c r="L694" s="2" t="str">
        <f>HYPERLINK("http://dx.doi.org/10.1080/00207160.2019.1585824","http://dx.doi.org/10.1080/00207160.2019.1585824")</f>
        <v>http://dx.doi.org/10.1080/00207160.2019.1585824</v>
      </c>
    </row>
    <row r="695" spans="1:12" x14ac:dyDescent="0.2">
      <c r="A695" s="14" t="s">
        <v>5565</v>
      </c>
      <c r="B695" s="12" t="s">
        <v>6593</v>
      </c>
      <c r="C695" s="12" t="s">
        <v>937</v>
      </c>
      <c r="D695" s="12" t="s">
        <v>5566</v>
      </c>
      <c r="E695" s="12" t="s">
        <v>4394</v>
      </c>
      <c r="F695" s="12" t="s">
        <v>4390</v>
      </c>
      <c r="G695" s="12" t="s">
        <v>512</v>
      </c>
      <c r="H695" s="12" t="s">
        <v>5567</v>
      </c>
      <c r="I695" s="12" t="s">
        <v>5568</v>
      </c>
      <c r="J695" s="12" t="s">
        <v>4390</v>
      </c>
      <c r="K695" s="12">
        <v>2022</v>
      </c>
      <c r="L695" s="12" t="str">
        <f>HYPERLINK("http://dx.doi.org/10.1016/j.mehy.2022.110891","http://dx.doi.org/10.1016/j.mehy.2022.110891")</f>
        <v>http://dx.doi.org/10.1016/j.mehy.2022.110891</v>
      </c>
    </row>
    <row r="696" spans="1:12" customFormat="1" ht="30" x14ac:dyDescent="0.25">
      <c r="A696" s="4" t="s">
        <v>6384</v>
      </c>
      <c r="B696" s="2" t="s">
        <v>6592</v>
      </c>
      <c r="C696" s="2" t="s">
        <v>35</v>
      </c>
      <c r="D696" s="2" t="s">
        <v>6385</v>
      </c>
      <c r="E696" s="2" t="s">
        <v>4573</v>
      </c>
      <c r="F696" s="2" t="s">
        <v>4390</v>
      </c>
      <c r="G696" s="2" t="s">
        <v>4590</v>
      </c>
      <c r="H696" s="2" t="s">
        <v>6386</v>
      </c>
      <c r="I696" s="2" t="s">
        <v>6387</v>
      </c>
      <c r="J696" s="2" t="s">
        <v>4390</v>
      </c>
      <c r="K696" s="2" t="s">
        <v>4390</v>
      </c>
      <c r="L696" s="2" t="str">
        <f>HYPERLINK("http://dx.doi.org/10.1080/07391102.2021.1989037","http://dx.doi.org/10.1080/07391102.2021.1989037")</f>
        <v>http://dx.doi.org/10.1080/07391102.2021.1989037</v>
      </c>
    </row>
    <row r="697" spans="1:12" customFormat="1" ht="15" x14ac:dyDescent="0.25">
      <c r="A697" s="4" t="s">
        <v>4899</v>
      </c>
      <c r="B697" s="2" t="s">
        <v>6599</v>
      </c>
      <c r="C697" s="2" t="s">
        <v>3854</v>
      </c>
      <c r="D697" s="2" t="s">
        <v>4900</v>
      </c>
      <c r="E697" s="2" t="s">
        <v>4394</v>
      </c>
      <c r="F697" s="2" t="s">
        <v>4390</v>
      </c>
      <c r="G697" s="2" t="s">
        <v>4901</v>
      </c>
      <c r="H697" s="2" t="s">
        <v>4902</v>
      </c>
      <c r="I697" s="2" t="s">
        <v>4903</v>
      </c>
      <c r="J697" s="2" t="s">
        <v>4390</v>
      </c>
      <c r="K697" s="2">
        <v>2019</v>
      </c>
      <c r="L697" s="2" t="str">
        <f>HYPERLINK("http://dx.doi.org/10.1108/JFMM-05-2018-0067","http://dx.doi.org/10.1108/JFMM-05-2018-0067")</f>
        <v>http://dx.doi.org/10.1108/JFMM-05-2018-0067</v>
      </c>
    </row>
    <row r="698" spans="1:12" customFormat="1" ht="15" x14ac:dyDescent="0.25">
      <c r="A698" s="4" t="s">
        <v>5747</v>
      </c>
      <c r="B698" s="2" t="s">
        <v>6594</v>
      </c>
      <c r="C698" s="2" t="s">
        <v>5748</v>
      </c>
      <c r="D698" s="2" t="s">
        <v>5749</v>
      </c>
      <c r="E698" s="2" t="s">
        <v>4573</v>
      </c>
      <c r="F698" s="2" t="s">
        <v>4390</v>
      </c>
      <c r="G698" s="2" t="s">
        <v>5415</v>
      </c>
      <c r="H698" s="2" t="s">
        <v>5750</v>
      </c>
      <c r="I698" s="2" t="s">
        <v>5751</v>
      </c>
      <c r="J698" s="2" t="s">
        <v>4390</v>
      </c>
      <c r="K698" s="2" t="s">
        <v>4390</v>
      </c>
      <c r="L698" s="2" t="str">
        <f>HYPERLINK("http://dx.doi.org/10.1142/S0218625X22400066","http://dx.doi.org/10.1142/S0218625X22400066")</f>
        <v>http://dx.doi.org/10.1142/S0218625X22400066</v>
      </c>
    </row>
    <row r="699" spans="1:12" customFormat="1" ht="30" x14ac:dyDescent="0.25">
      <c r="A699" s="4" t="s">
        <v>4992</v>
      </c>
      <c r="B699" s="2" t="s">
        <v>6592</v>
      </c>
      <c r="C699" s="2" t="s">
        <v>81</v>
      </c>
      <c r="D699" s="2" t="s">
        <v>4993</v>
      </c>
      <c r="E699" s="2" t="s">
        <v>4394</v>
      </c>
      <c r="F699" s="2" t="s">
        <v>4390</v>
      </c>
      <c r="G699" s="2" t="s">
        <v>4994</v>
      </c>
      <c r="H699" s="2" t="s">
        <v>4995</v>
      </c>
      <c r="I699" s="2" t="s">
        <v>4996</v>
      </c>
      <c r="J699" s="2" t="s">
        <v>4390</v>
      </c>
      <c r="K699" s="2">
        <v>2022</v>
      </c>
      <c r="L699" s="2" t="s">
        <v>4390</v>
      </c>
    </row>
    <row r="700" spans="1:12" customFormat="1" ht="30" x14ac:dyDescent="0.25">
      <c r="A700" s="4" t="s">
        <v>5785</v>
      </c>
      <c r="B700" s="2" t="s">
        <v>6590</v>
      </c>
      <c r="C700" s="2" t="s">
        <v>389</v>
      </c>
      <c r="D700" s="2" t="s">
        <v>390</v>
      </c>
      <c r="E700" s="2" t="s">
        <v>4394</v>
      </c>
      <c r="F700" s="2" t="s">
        <v>4390</v>
      </c>
      <c r="G700" s="2" t="s">
        <v>5786</v>
      </c>
      <c r="H700" s="2" t="s">
        <v>5787</v>
      </c>
      <c r="I700" s="2" t="s">
        <v>4390</v>
      </c>
      <c r="J700" s="2" t="s">
        <v>4390</v>
      </c>
      <c r="K700" s="2">
        <v>2017</v>
      </c>
      <c r="L700" s="2" t="s">
        <v>4390</v>
      </c>
    </row>
    <row r="701" spans="1:12" customFormat="1" ht="45" x14ac:dyDescent="0.25">
      <c r="A701" s="4" t="s">
        <v>6477</v>
      </c>
      <c r="B701" s="2" t="s">
        <v>6592</v>
      </c>
      <c r="C701" s="2" t="s">
        <v>168</v>
      </c>
      <c r="D701" s="2" t="s">
        <v>6478</v>
      </c>
      <c r="E701" s="2" t="s">
        <v>4433</v>
      </c>
      <c r="F701" s="2" t="s">
        <v>4390</v>
      </c>
      <c r="G701" s="2" t="s">
        <v>4724</v>
      </c>
      <c r="H701" s="2" t="s">
        <v>4390</v>
      </c>
      <c r="I701" s="2" t="s">
        <v>6479</v>
      </c>
      <c r="J701" s="2" t="s">
        <v>4390</v>
      </c>
      <c r="K701" s="2">
        <v>2021</v>
      </c>
      <c r="L701" s="2" t="str">
        <f>HYPERLINK("http://dx.doi.org/10.3390/diagnostics11112083","http://dx.doi.org/10.3390/diagnostics11112083")</f>
        <v>http://dx.doi.org/10.3390/diagnostics11112083</v>
      </c>
    </row>
    <row r="702" spans="1:12" customFormat="1" ht="15" x14ac:dyDescent="0.25">
      <c r="A702" s="4" t="s">
        <v>6281</v>
      </c>
      <c r="B702" s="2" t="s">
        <v>6591</v>
      </c>
      <c r="C702" s="2" t="s">
        <v>6314</v>
      </c>
      <c r="D702" s="2" t="s">
        <v>6315</v>
      </c>
      <c r="E702" s="2" t="s">
        <v>4394</v>
      </c>
      <c r="F702" s="2" t="s">
        <v>4390</v>
      </c>
      <c r="G702" s="2" t="s">
        <v>4888</v>
      </c>
      <c r="H702" s="2" t="s">
        <v>6316</v>
      </c>
      <c r="I702" s="2" t="s">
        <v>6317</v>
      </c>
      <c r="J702" s="2" t="s">
        <v>4390</v>
      </c>
      <c r="K702" s="2">
        <v>2020</v>
      </c>
      <c r="L702" s="2" t="str">
        <f>HYPERLINK("http://dx.doi.org/10.1007/s13369-020-04690-5","http://dx.doi.org/10.1007/s13369-020-04690-5")</f>
        <v>http://dx.doi.org/10.1007/s13369-020-04690-5</v>
      </c>
    </row>
    <row r="703" spans="1:12" ht="25.5" x14ac:dyDescent="0.2">
      <c r="A703" s="14" t="s">
        <v>5862</v>
      </c>
      <c r="B703" s="12" t="s">
        <v>6593</v>
      </c>
      <c r="C703" s="12" t="s">
        <v>5863</v>
      </c>
      <c r="D703" s="12" t="s">
        <v>5864</v>
      </c>
      <c r="E703" s="12" t="s">
        <v>4394</v>
      </c>
      <c r="F703" s="12" t="s">
        <v>4390</v>
      </c>
      <c r="G703" s="12" t="s">
        <v>418</v>
      </c>
      <c r="H703" s="12" t="s">
        <v>5865</v>
      </c>
      <c r="I703" s="12" t="s">
        <v>5866</v>
      </c>
      <c r="J703" s="12" t="s">
        <v>4390</v>
      </c>
      <c r="K703" s="12">
        <v>2022</v>
      </c>
      <c r="L703" s="12" t="str">
        <f>HYPERLINK("http://dx.doi.org/10.4103/jiaphd.jiaphd_121_19","http://dx.doi.org/10.4103/jiaphd.jiaphd_121_19")</f>
        <v>http://dx.doi.org/10.4103/jiaphd.jiaphd_121_19</v>
      </c>
    </row>
    <row r="704" spans="1:12" x14ac:dyDescent="0.2">
      <c r="A704" s="14" t="s">
        <v>5100</v>
      </c>
      <c r="B704" s="12" t="s">
        <v>6593</v>
      </c>
      <c r="C704" s="12" t="s">
        <v>2</v>
      </c>
      <c r="D704" s="12" t="s">
        <v>5101</v>
      </c>
      <c r="E704" s="12" t="s">
        <v>4394</v>
      </c>
      <c r="F704" s="12" t="s">
        <v>4390</v>
      </c>
      <c r="G704" s="12" t="s">
        <v>418</v>
      </c>
      <c r="H704" s="12" t="s">
        <v>3</v>
      </c>
      <c r="I704" s="12" t="s">
        <v>5102</v>
      </c>
      <c r="J704" s="12" t="s">
        <v>4390</v>
      </c>
      <c r="K704" s="12">
        <v>2020</v>
      </c>
      <c r="L704" s="12" t="str">
        <f>HYPERLINK("http://dx.doi.org/10.4103/jicdro.jicdro_63_19","http://dx.doi.org/10.4103/jicdro.jicdro_63_19")</f>
        <v>http://dx.doi.org/10.4103/jicdro.jicdro_63_19</v>
      </c>
    </row>
    <row r="705" spans="1:12" customFormat="1" ht="15" x14ac:dyDescent="0.25">
      <c r="A705" s="4" t="s">
        <v>6307</v>
      </c>
      <c r="B705" s="2" t="s">
        <v>6594</v>
      </c>
      <c r="C705" s="2" t="s">
        <v>677</v>
      </c>
      <c r="D705" s="2" t="s">
        <v>5591</v>
      </c>
      <c r="E705" s="2" t="s">
        <v>4394</v>
      </c>
      <c r="F705" s="2" t="s">
        <v>4390</v>
      </c>
      <c r="G705" s="2" t="s">
        <v>4492</v>
      </c>
      <c r="H705" s="2" t="s">
        <v>5592</v>
      </c>
      <c r="I705" s="2" t="s">
        <v>5593</v>
      </c>
      <c r="J705" s="2" t="s">
        <v>4390</v>
      </c>
      <c r="K705" s="2">
        <v>2022</v>
      </c>
      <c r="L705" s="2" t="str">
        <f>HYPERLINK("http://dx.doi.org/10.1002/dac.5310","http://dx.doi.org/10.1002/dac.5310")</f>
        <v>http://dx.doi.org/10.1002/dac.5310</v>
      </c>
    </row>
    <row r="706" spans="1:12" customFormat="1" ht="60" x14ac:dyDescent="0.25">
      <c r="A706" s="4" t="s">
        <v>6562</v>
      </c>
      <c r="B706" s="2" t="s">
        <v>6598</v>
      </c>
      <c r="C706" s="2" t="s">
        <v>183</v>
      </c>
      <c r="D706" s="2" t="s">
        <v>5389</v>
      </c>
      <c r="E706" s="2" t="s">
        <v>4394</v>
      </c>
      <c r="F706" s="2" t="s">
        <v>4390</v>
      </c>
      <c r="G706" s="2" t="s">
        <v>4724</v>
      </c>
      <c r="H706" s="2" t="s">
        <v>4390</v>
      </c>
      <c r="I706" s="2" t="s">
        <v>5390</v>
      </c>
      <c r="J706" s="2" t="s">
        <v>4390</v>
      </c>
      <c r="K706" s="2">
        <v>2021</v>
      </c>
      <c r="L706" s="2" t="str">
        <f>HYPERLINK("http://dx.doi.org/10.3390/ijerph18137056","http://dx.doi.org/10.3390/ijerph18137056")</f>
        <v>http://dx.doi.org/10.3390/ijerph18137056</v>
      </c>
    </row>
    <row r="707" spans="1:12" ht="25.5" x14ac:dyDescent="0.2">
      <c r="A707" s="14" t="s">
        <v>6059</v>
      </c>
      <c r="B707" s="12" t="s">
        <v>6593</v>
      </c>
      <c r="C707" s="12" t="s">
        <v>6060</v>
      </c>
      <c r="D707" s="12" t="s">
        <v>6061</v>
      </c>
      <c r="E707" s="12" t="s">
        <v>4433</v>
      </c>
      <c r="F707" s="12" t="s">
        <v>4390</v>
      </c>
      <c r="G707" s="12" t="s">
        <v>418</v>
      </c>
      <c r="H707" s="12" t="s">
        <v>6062</v>
      </c>
      <c r="I707" s="12" t="s">
        <v>6063</v>
      </c>
      <c r="J707" s="12" t="s">
        <v>4390</v>
      </c>
      <c r="K707" s="12">
        <v>2019</v>
      </c>
      <c r="L707" s="12" t="str">
        <f>HYPERLINK("http://dx.doi.org/10.4103/aam.aam_15_18","http://dx.doi.org/10.4103/aam.aam_15_18")</f>
        <v>http://dx.doi.org/10.4103/aam.aam_15_18</v>
      </c>
    </row>
    <row r="708" spans="1:12" customFormat="1" ht="15" x14ac:dyDescent="0.25">
      <c r="A708" s="4" t="s">
        <v>5629</v>
      </c>
      <c r="B708" s="2" t="s">
        <v>6609</v>
      </c>
      <c r="C708" s="2" t="s">
        <v>272</v>
      </c>
      <c r="D708" s="2" t="s">
        <v>4824</v>
      </c>
      <c r="E708" s="2" t="s">
        <v>4394</v>
      </c>
      <c r="F708" s="2" t="s">
        <v>4390</v>
      </c>
      <c r="G708" s="2" t="s">
        <v>4825</v>
      </c>
      <c r="H708" s="2" t="s">
        <v>4826</v>
      </c>
      <c r="I708" s="2" t="s">
        <v>4390</v>
      </c>
      <c r="J708" s="2" t="s">
        <v>4390</v>
      </c>
      <c r="K708" s="2">
        <v>2020</v>
      </c>
      <c r="L708" s="2" t="str">
        <f>HYPERLINK("http://dx.doi.org/10.1016/j.amsu.2020.08.015","http://dx.doi.org/10.1016/j.amsu.2020.08.015")</f>
        <v>http://dx.doi.org/10.1016/j.amsu.2020.08.015</v>
      </c>
    </row>
    <row r="709" spans="1:12" customFormat="1" ht="30" x14ac:dyDescent="0.25">
      <c r="A709" s="4" t="s">
        <v>6093</v>
      </c>
      <c r="B709" s="2" t="s">
        <v>6609</v>
      </c>
      <c r="C709" s="2" t="s">
        <v>78</v>
      </c>
      <c r="D709" s="2" t="s">
        <v>5411</v>
      </c>
      <c r="E709" s="2" t="s">
        <v>4394</v>
      </c>
      <c r="F709" s="2" t="s">
        <v>4390</v>
      </c>
      <c r="G709" s="2" t="s">
        <v>418</v>
      </c>
      <c r="H709" s="2" t="s">
        <v>5412</v>
      </c>
      <c r="I709" s="2" t="s">
        <v>5413</v>
      </c>
      <c r="J709" s="2" t="s">
        <v>4390</v>
      </c>
      <c r="K709" s="2">
        <v>2022</v>
      </c>
      <c r="L709" s="2" t="str">
        <f>HYPERLINK("http://dx.doi.org/10.4103/ija.ija_1090_21","http://dx.doi.org/10.4103/ija.ija_1090_21")</f>
        <v>http://dx.doi.org/10.4103/ija.ija_1090_21</v>
      </c>
    </row>
    <row r="710" spans="1:12" customFormat="1" ht="90" x14ac:dyDescent="0.25">
      <c r="A710" s="4" t="s">
        <v>6567</v>
      </c>
      <c r="B710" s="2" t="s">
        <v>6609</v>
      </c>
      <c r="C710" s="2" t="s">
        <v>107</v>
      </c>
      <c r="D710" s="2" t="s">
        <v>5411</v>
      </c>
      <c r="E710" s="2" t="s">
        <v>4394</v>
      </c>
      <c r="F710" s="2" t="s">
        <v>4390</v>
      </c>
      <c r="G710" s="2" t="s">
        <v>418</v>
      </c>
      <c r="H710" s="2" t="s">
        <v>5412</v>
      </c>
      <c r="I710" s="2" t="s">
        <v>5413</v>
      </c>
      <c r="J710" s="2" t="s">
        <v>4390</v>
      </c>
      <c r="K710" s="2">
        <v>2022</v>
      </c>
      <c r="L710" s="2" t="str">
        <f>HYPERLINK("http://dx.doi.org/10.4103/ija.ija_335_22","http://dx.doi.org/10.4103/ija.ija_335_22")</f>
        <v>http://dx.doi.org/10.4103/ija.ija_335_22</v>
      </c>
    </row>
    <row r="711" spans="1:12" customFormat="1" ht="15" x14ac:dyDescent="0.25">
      <c r="A711" s="4" t="s">
        <v>4743</v>
      </c>
      <c r="B711" s="2" t="s">
        <v>6609</v>
      </c>
      <c r="C711" s="2" t="s">
        <v>4744</v>
      </c>
      <c r="D711" s="2" t="s">
        <v>4625</v>
      </c>
      <c r="E711" s="2" t="s">
        <v>4394</v>
      </c>
      <c r="F711" s="2" t="s">
        <v>4390</v>
      </c>
      <c r="G711" s="2" t="s">
        <v>4626</v>
      </c>
      <c r="H711" s="2" t="s">
        <v>4627</v>
      </c>
      <c r="I711" s="2" t="s">
        <v>4628</v>
      </c>
      <c r="J711" s="2" t="s">
        <v>4390</v>
      </c>
      <c r="K711" s="2">
        <v>2022</v>
      </c>
      <c r="L711" s="2" t="str">
        <f>HYPERLINK("http://dx.doi.org/10.47750/pnr.2022.13.S06.016","http://dx.doi.org/10.47750/pnr.2022.13.S06.016")</f>
        <v>http://dx.doi.org/10.47750/pnr.2022.13.S06.016</v>
      </c>
    </row>
    <row r="712" spans="1:12" customFormat="1" ht="15" x14ac:dyDescent="0.25">
      <c r="A712" s="4" t="s">
        <v>5457</v>
      </c>
      <c r="B712" s="2" t="s">
        <v>6597</v>
      </c>
      <c r="C712" s="2" t="s">
        <v>5458</v>
      </c>
      <c r="D712" s="2" t="s">
        <v>4469</v>
      </c>
      <c r="E712" s="2" t="s">
        <v>4394</v>
      </c>
      <c r="F712" s="2" t="s">
        <v>4390</v>
      </c>
      <c r="G712" s="2" t="s">
        <v>4470</v>
      </c>
      <c r="H712" s="2" t="s">
        <v>4471</v>
      </c>
      <c r="I712" s="2" t="s">
        <v>4472</v>
      </c>
      <c r="J712" s="2" t="s">
        <v>4390</v>
      </c>
      <c r="K712" s="2">
        <v>2019</v>
      </c>
      <c r="L712" s="2" t="str">
        <f>HYPERLINK("http://dx.doi.org/10.7860/JCDR/2019/42040.13195","http://dx.doi.org/10.7860/JCDR/2019/42040.13195")</f>
        <v>http://dx.doi.org/10.7860/JCDR/2019/42040.13195</v>
      </c>
    </row>
    <row r="713" spans="1:12" customFormat="1" ht="30" x14ac:dyDescent="0.25">
      <c r="A713" s="4" t="s">
        <v>6044</v>
      </c>
      <c r="B713" s="2" t="s">
        <v>6609</v>
      </c>
      <c r="C713" s="2" t="s">
        <v>64</v>
      </c>
      <c r="D713" s="2" t="s">
        <v>5402</v>
      </c>
      <c r="E713" s="2" t="s">
        <v>4433</v>
      </c>
      <c r="F713" s="2" t="s">
        <v>4390</v>
      </c>
      <c r="G713" s="2" t="s">
        <v>5091</v>
      </c>
      <c r="H713" s="2" t="s">
        <v>5403</v>
      </c>
      <c r="I713" s="2" t="s">
        <v>5404</v>
      </c>
      <c r="J713" s="2" t="s">
        <v>4390</v>
      </c>
      <c r="K713" s="2">
        <v>2022</v>
      </c>
      <c r="L713" s="2" t="str">
        <f>HYPERLINK("http://dx.doi.org/10.2174/1871520621666210514000615","http://dx.doi.org/10.2174/1871520621666210514000615")</f>
        <v>http://dx.doi.org/10.2174/1871520621666210514000615</v>
      </c>
    </row>
    <row r="714" spans="1:12" customFormat="1" ht="15" x14ac:dyDescent="0.25">
      <c r="A714" s="4" t="s">
        <v>5669</v>
      </c>
      <c r="B714" s="2" t="s">
        <v>6591</v>
      </c>
      <c r="C714" s="2" t="s">
        <v>851</v>
      </c>
      <c r="D714" s="2" t="s">
        <v>5670</v>
      </c>
      <c r="E714" s="2" t="s">
        <v>4394</v>
      </c>
      <c r="F714" s="2" t="s">
        <v>4390</v>
      </c>
      <c r="G714" s="2" t="s">
        <v>558</v>
      </c>
      <c r="H714" s="2" t="s">
        <v>5671</v>
      </c>
      <c r="I714" s="2" t="s">
        <v>5672</v>
      </c>
      <c r="J714" s="2" t="s">
        <v>4390</v>
      </c>
      <c r="K714" s="2">
        <v>2022</v>
      </c>
      <c r="L714" s="2" t="str">
        <f>HYPERLINK("http://dx.doi.org/10.1140/epjc/s10052-022-10796-z","http://dx.doi.org/10.1140/epjc/s10052-022-10796-z")</f>
        <v>http://dx.doi.org/10.1140/epjc/s10052-022-10796-z</v>
      </c>
    </row>
    <row r="715" spans="1:12" customFormat="1" ht="15" x14ac:dyDescent="0.25">
      <c r="A715" s="4" t="s">
        <v>5727</v>
      </c>
      <c r="B715" s="2" t="s">
        <v>6590</v>
      </c>
      <c r="C715" s="2" t="s">
        <v>5728</v>
      </c>
      <c r="D715" s="2" t="s">
        <v>4469</v>
      </c>
      <c r="E715" s="2" t="s">
        <v>4433</v>
      </c>
      <c r="F715" s="2" t="s">
        <v>4390</v>
      </c>
      <c r="G715" s="2" t="s">
        <v>4470</v>
      </c>
      <c r="H715" s="2" t="s">
        <v>4471</v>
      </c>
      <c r="I715" s="2" t="s">
        <v>4472</v>
      </c>
      <c r="J715" s="2" t="s">
        <v>4390</v>
      </c>
      <c r="K715" s="2">
        <v>2022</v>
      </c>
      <c r="L715" s="2" t="str">
        <f>HYPERLINK("http://dx.doi.org/10.7860/JCDR/2022/53685.16474","http://dx.doi.org/10.7860/JCDR/2022/53685.16474")</f>
        <v>http://dx.doi.org/10.7860/JCDR/2022/53685.16474</v>
      </c>
    </row>
    <row r="716" spans="1:12" x14ac:dyDescent="0.2">
      <c r="A716" s="14" t="s">
        <v>6122</v>
      </c>
      <c r="B716" s="12" t="s">
        <v>6593</v>
      </c>
      <c r="C716" s="12" t="s">
        <v>161</v>
      </c>
      <c r="D716" s="12" t="s">
        <v>6123</v>
      </c>
      <c r="E716" s="12" t="s">
        <v>4455</v>
      </c>
      <c r="F716" s="12" t="s">
        <v>4390</v>
      </c>
      <c r="G716" s="12" t="s">
        <v>418</v>
      </c>
      <c r="H716" s="12" t="s">
        <v>6124</v>
      </c>
      <c r="I716" s="12" t="s">
        <v>6125</v>
      </c>
      <c r="J716" s="12" t="s">
        <v>4390</v>
      </c>
      <c r="K716" s="12">
        <v>2021</v>
      </c>
      <c r="L716" s="12" t="str">
        <f>HYPERLINK("http://dx.doi.org/10.4103/ijp.ijp_929_20","http://dx.doi.org/10.4103/ijp.ijp_929_20")</f>
        <v>http://dx.doi.org/10.4103/ijp.ijp_929_20</v>
      </c>
    </row>
    <row r="717" spans="1:12" customFormat="1" ht="15" x14ac:dyDescent="0.25">
      <c r="A717" s="4" t="s">
        <v>5561</v>
      </c>
      <c r="B717" s="2" t="s">
        <v>6609</v>
      </c>
      <c r="C717" s="2" t="s">
        <v>5562</v>
      </c>
      <c r="D717" s="2" t="s">
        <v>5563</v>
      </c>
      <c r="E717" s="2" t="s">
        <v>4394</v>
      </c>
      <c r="F717" s="2" t="s">
        <v>4390</v>
      </c>
      <c r="G717" s="2" t="s">
        <v>512</v>
      </c>
      <c r="H717" s="2" t="s">
        <v>5564</v>
      </c>
      <c r="I717" s="2" t="s">
        <v>4390</v>
      </c>
      <c r="J717" s="2" t="s">
        <v>4390</v>
      </c>
      <c r="K717" s="2">
        <v>2020</v>
      </c>
      <c r="L717" s="2" t="str">
        <f>HYPERLINK("http://dx.doi.org/10.1016/j.epsc.2020.101559","http://dx.doi.org/10.1016/j.epsc.2020.101559")</f>
        <v>http://dx.doi.org/10.1016/j.epsc.2020.101559</v>
      </c>
    </row>
    <row r="718" spans="1:12" customFormat="1" ht="15" x14ac:dyDescent="0.25">
      <c r="A718" s="4" t="s">
        <v>6080</v>
      </c>
      <c r="B718" s="2" t="s">
        <v>6594</v>
      </c>
      <c r="C718" s="2" t="s">
        <v>2684</v>
      </c>
      <c r="D718" s="2" t="s">
        <v>6084</v>
      </c>
      <c r="E718" s="2" t="s">
        <v>4433</v>
      </c>
      <c r="F718" s="2" t="s">
        <v>4390</v>
      </c>
      <c r="G718" s="2" t="s">
        <v>558</v>
      </c>
      <c r="H718" s="2" t="s">
        <v>6085</v>
      </c>
      <c r="I718" s="2" t="s">
        <v>6086</v>
      </c>
      <c r="J718" s="2" t="s">
        <v>4390</v>
      </c>
      <c r="K718" s="2">
        <v>2021</v>
      </c>
      <c r="L718" s="2" t="str">
        <f>HYPERLINK("http://dx.doi.org/10.1007/s11235-021-00759-0","http://dx.doi.org/10.1007/s11235-021-00759-0")</f>
        <v>http://dx.doi.org/10.1007/s11235-021-00759-0</v>
      </c>
    </row>
    <row r="719" spans="1:12" customFormat="1" ht="15" x14ac:dyDescent="0.25">
      <c r="A719" s="4" t="s">
        <v>5936</v>
      </c>
      <c r="B719" s="2" t="s">
        <v>6591</v>
      </c>
      <c r="C719" s="2" t="s">
        <v>4164</v>
      </c>
      <c r="D719" s="2" t="s">
        <v>4918</v>
      </c>
      <c r="E719" s="2" t="s">
        <v>4394</v>
      </c>
      <c r="F719" s="2" t="s">
        <v>4390</v>
      </c>
      <c r="G719" s="2" t="s">
        <v>4919</v>
      </c>
      <c r="H719" s="2" t="s">
        <v>4920</v>
      </c>
      <c r="I719" s="2" t="s">
        <v>4390</v>
      </c>
      <c r="J719" s="2" t="s">
        <v>4390</v>
      </c>
      <c r="K719" s="2">
        <v>2018</v>
      </c>
      <c r="L719" s="2" t="str">
        <f>HYPERLINK("http://dx.doi.org/10.1002/slct.201800907","http://dx.doi.org/10.1002/slct.201800907")</f>
        <v>http://dx.doi.org/10.1002/slct.201800907</v>
      </c>
    </row>
    <row r="720" spans="1:12" customFormat="1" ht="15" x14ac:dyDescent="0.25">
      <c r="A720" s="4" t="s">
        <v>4609</v>
      </c>
      <c r="B720" s="2" t="s">
        <v>6597</v>
      </c>
      <c r="C720" s="2" t="s">
        <v>2018</v>
      </c>
      <c r="D720" s="2" t="s">
        <v>4610</v>
      </c>
      <c r="E720" s="2" t="s">
        <v>4573</v>
      </c>
      <c r="F720" s="2" t="s">
        <v>4390</v>
      </c>
      <c r="G720" s="2" t="s">
        <v>4611</v>
      </c>
      <c r="H720" s="2" t="s">
        <v>4612</v>
      </c>
      <c r="I720" s="2" t="s">
        <v>4613</v>
      </c>
      <c r="J720" s="2" t="s">
        <v>4390</v>
      </c>
      <c r="K720" s="2" t="s">
        <v>4390</v>
      </c>
      <c r="L720" s="2" t="str">
        <f>HYPERLINK("http://dx.doi.org/10.1007/s11332-022-00913-4","http://dx.doi.org/10.1007/s11332-022-00913-4")</f>
        <v>http://dx.doi.org/10.1007/s11332-022-00913-4</v>
      </c>
    </row>
    <row r="721" spans="1:12" x14ac:dyDescent="0.2">
      <c r="A721" s="14" t="s">
        <v>6263</v>
      </c>
      <c r="B721" s="12" t="s">
        <v>6593</v>
      </c>
      <c r="C721" s="12" t="s">
        <v>17</v>
      </c>
      <c r="D721" s="12" t="s">
        <v>5101</v>
      </c>
      <c r="E721" s="12" t="s">
        <v>4433</v>
      </c>
      <c r="F721" s="12" t="s">
        <v>4390</v>
      </c>
      <c r="G721" s="12" t="s">
        <v>418</v>
      </c>
      <c r="H721" s="12" t="s">
        <v>3</v>
      </c>
      <c r="I721" s="12" t="s">
        <v>5102</v>
      </c>
      <c r="J721" s="12" t="s">
        <v>4390</v>
      </c>
      <c r="K721" s="12">
        <v>2022</v>
      </c>
      <c r="L721" s="12" t="str">
        <f>HYPERLINK("http://dx.doi.org/10.4103/jicdro.jicdro_57_20","http://dx.doi.org/10.4103/jicdro.jicdro_57_20")</f>
        <v>http://dx.doi.org/10.4103/jicdro.jicdro_57_20</v>
      </c>
    </row>
    <row r="722" spans="1:12" customFormat="1" ht="45" x14ac:dyDescent="0.25">
      <c r="A722" s="4" t="s">
        <v>6565</v>
      </c>
      <c r="B722" s="2" t="s">
        <v>6609</v>
      </c>
      <c r="C722" s="2" t="s">
        <v>256</v>
      </c>
      <c r="D722" s="2" t="s">
        <v>5411</v>
      </c>
      <c r="E722" s="2" t="s">
        <v>4653</v>
      </c>
      <c r="F722" s="2" t="s">
        <v>4390</v>
      </c>
      <c r="G722" s="2" t="s">
        <v>418</v>
      </c>
      <c r="H722" s="2" t="s">
        <v>5412</v>
      </c>
      <c r="I722" s="2" t="s">
        <v>5413</v>
      </c>
      <c r="J722" s="2" t="s">
        <v>4390</v>
      </c>
      <c r="K722" s="2">
        <v>2020</v>
      </c>
      <c r="L722" s="2" t="str">
        <f>HYPERLINK("http://dx.doi.org/10.4103/ija.IJA_981_20","http://dx.doi.org/10.4103/ija.IJA_981_20")</f>
        <v>http://dx.doi.org/10.4103/ija.IJA_981_20</v>
      </c>
    </row>
    <row r="723" spans="1:12" customFormat="1" ht="30" x14ac:dyDescent="0.25">
      <c r="A723" s="4" t="s">
        <v>6046</v>
      </c>
      <c r="B723" s="2" t="s">
        <v>6609</v>
      </c>
      <c r="C723" s="2" t="s">
        <v>1169</v>
      </c>
      <c r="D723" s="2" t="s">
        <v>5546</v>
      </c>
      <c r="E723" s="2" t="s">
        <v>4433</v>
      </c>
      <c r="F723" s="2" t="s">
        <v>4390</v>
      </c>
      <c r="G723" s="2" t="s">
        <v>5547</v>
      </c>
      <c r="H723" s="2" t="s">
        <v>5548</v>
      </c>
      <c r="I723" s="2" t="s">
        <v>5549</v>
      </c>
      <c r="J723" s="2" t="s">
        <v>4390</v>
      </c>
      <c r="K723" s="2">
        <v>2022</v>
      </c>
      <c r="L723" s="2" t="str">
        <f>HYPERLINK("http://dx.doi.org/10.22059/POLL.2022.334756.1273","http://dx.doi.org/10.22059/POLL.2022.334756.1273")</f>
        <v>http://dx.doi.org/10.22059/POLL.2022.334756.1273</v>
      </c>
    </row>
    <row r="724" spans="1:12" customFormat="1" ht="30" x14ac:dyDescent="0.25">
      <c r="A724" s="4" t="s">
        <v>5701</v>
      </c>
      <c r="B724" s="2" t="s">
        <v>6609</v>
      </c>
      <c r="C724" s="2" t="s">
        <v>108</v>
      </c>
      <c r="D724" s="2" t="s">
        <v>4507</v>
      </c>
      <c r="E724" s="2" t="s">
        <v>4394</v>
      </c>
      <c r="F724" s="2" t="s">
        <v>4390</v>
      </c>
      <c r="G724" s="2" t="s">
        <v>4508</v>
      </c>
      <c r="H724" s="2" t="s">
        <v>4509</v>
      </c>
      <c r="I724" s="2" t="s">
        <v>4510</v>
      </c>
      <c r="J724" s="2" t="s">
        <v>4390</v>
      </c>
      <c r="K724" s="2">
        <v>2022</v>
      </c>
      <c r="L724" s="2" t="str">
        <f>HYPERLINK("http://dx.doi.org/10.1007/s12070-021-02978-y","http://dx.doi.org/10.1007/s12070-021-02978-y")</f>
        <v>http://dx.doi.org/10.1007/s12070-021-02978-y</v>
      </c>
    </row>
    <row r="725" spans="1:12" customFormat="1" ht="15" x14ac:dyDescent="0.25">
      <c r="A725" s="4" t="s">
        <v>5422</v>
      </c>
      <c r="B725" s="2" t="s">
        <v>6609</v>
      </c>
      <c r="C725" s="2" t="s">
        <v>206</v>
      </c>
      <c r="D725" s="2" t="s">
        <v>4507</v>
      </c>
      <c r="E725" s="2" t="s">
        <v>4394</v>
      </c>
      <c r="F725" s="2" t="s">
        <v>4390</v>
      </c>
      <c r="G725" s="2" t="s">
        <v>4508</v>
      </c>
      <c r="H725" s="2" t="s">
        <v>4509</v>
      </c>
      <c r="I725" s="2" t="s">
        <v>4510</v>
      </c>
      <c r="J725" s="2" t="s">
        <v>4390</v>
      </c>
      <c r="K725" s="2">
        <v>2021</v>
      </c>
      <c r="L725" s="2" t="str">
        <f>HYPERLINK("http://dx.doi.org/10.1007/s12070-020-02032-3","http://dx.doi.org/10.1007/s12070-020-02032-3")</f>
        <v>http://dx.doi.org/10.1007/s12070-020-02032-3</v>
      </c>
    </row>
    <row r="726" spans="1:12" customFormat="1" ht="15" x14ac:dyDescent="0.25">
      <c r="A726" s="4" t="s">
        <v>5831</v>
      </c>
      <c r="B726" s="2" t="s">
        <v>6609</v>
      </c>
      <c r="C726" s="2" t="s">
        <v>203</v>
      </c>
      <c r="D726" s="2" t="s">
        <v>116</v>
      </c>
      <c r="E726" s="2" t="s">
        <v>4394</v>
      </c>
      <c r="F726" s="2" t="s">
        <v>4390</v>
      </c>
      <c r="G726" s="2" t="s">
        <v>5317</v>
      </c>
      <c r="H726" s="2" t="s">
        <v>5318</v>
      </c>
      <c r="I726" s="2" t="s">
        <v>5319</v>
      </c>
      <c r="J726" s="2" t="s">
        <v>4390</v>
      </c>
      <c r="K726" s="2">
        <v>2022</v>
      </c>
      <c r="L726" s="2" t="str">
        <f>HYPERLINK("http://dx.doi.org/10.1055/s-0041-1735585","http://dx.doi.org/10.1055/s-0041-1735585")</f>
        <v>http://dx.doi.org/10.1055/s-0041-1735585</v>
      </c>
    </row>
    <row r="727" spans="1:12" customFormat="1" ht="30" x14ac:dyDescent="0.25">
      <c r="A727" s="4" t="s">
        <v>5924</v>
      </c>
      <c r="B727" s="2" t="s">
        <v>6609</v>
      </c>
      <c r="C727" s="2" t="s">
        <v>15</v>
      </c>
      <c r="D727" s="2" t="s">
        <v>278</v>
      </c>
      <c r="E727" s="2" t="s">
        <v>4394</v>
      </c>
      <c r="F727" s="2" t="s">
        <v>4390</v>
      </c>
      <c r="G727" s="2" t="s">
        <v>418</v>
      </c>
      <c r="H727" s="2" t="s">
        <v>1</v>
      </c>
      <c r="I727" s="2" t="s">
        <v>5463</v>
      </c>
      <c r="J727" s="2" t="s">
        <v>4390</v>
      </c>
      <c r="K727" s="2">
        <v>2022</v>
      </c>
      <c r="L727" s="2" t="str">
        <f>HYPERLINK("http://dx.doi.org/10.4103/jfmpc.jfmpc_533_21","http://dx.doi.org/10.4103/jfmpc.jfmpc_533_21")</f>
        <v>http://dx.doi.org/10.4103/jfmpc.jfmpc_533_21</v>
      </c>
    </row>
    <row r="728" spans="1:12" customFormat="1" ht="15" x14ac:dyDescent="0.25">
      <c r="A728" s="4" t="s">
        <v>5829</v>
      </c>
      <c r="B728" s="2" t="s">
        <v>6590</v>
      </c>
      <c r="C728" s="2" t="s">
        <v>5830</v>
      </c>
      <c r="D728" s="2" t="s">
        <v>5563</v>
      </c>
      <c r="E728" s="2" t="s">
        <v>4394</v>
      </c>
      <c r="F728" s="2" t="s">
        <v>4390</v>
      </c>
      <c r="G728" s="2" t="s">
        <v>512</v>
      </c>
      <c r="H728" s="2" t="s">
        <v>5564</v>
      </c>
      <c r="I728" s="2" t="s">
        <v>4390</v>
      </c>
      <c r="J728" s="2" t="s">
        <v>4390</v>
      </c>
      <c r="K728" s="2">
        <v>2020</v>
      </c>
      <c r="L728" s="2" t="str">
        <f>HYPERLINK("http://dx.doi.org/10.1016/j.epsc.2020.101514","http://dx.doi.org/10.1016/j.epsc.2020.101514")</f>
        <v>http://dx.doi.org/10.1016/j.epsc.2020.101514</v>
      </c>
    </row>
    <row r="729" spans="1:12" customFormat="1" ht="15" x14ac:dyDescent="0.25">
      <c r="A729" s="4" t="s">
        <v>5918</v>
      </c>
      <c r="B729" s="2" t="s">
        <v>6604</v>
      </c>
      <c r="C729" s="2" t="s">
        <v>5919</v>
      </c>
      <c r="D729" s="2" t="s">
        <v>4766</v>
      </c>
      <c r="E729" s="2" t="s">
        <v>4394</v>
      </c>
      <c r="F729" s="2" t="s">
        <v>4390</v>
      </c>
      <c r="G729" s="2" t="s">
        <v>4440</v>
      </c>
      <c r="H729" s="2" t="s">
        <v>4767</v>
      </c>
      <c r="I729" s="2" t="s">
        <v>4390</v>
      </c>
      <c r="J729" s="2" t="s">
        <v>4390</v>
      </c>
      <c r="K729" s="2">
        <v>2021</v>
      </c>
      <c r="L729" s="2" t="str">
        <f>HYPERLINK("http://dx.doi.org/10.9734/JPRI/2021/v33i42A32387","http://dx.doi.org/10.9734/JPRI/2021/v33i42A32387")</f>
        <v>http://dx.doi.org/10.9734/JPRI/2021/v33i42A32387</v>
      </c>
    </row>
    <row r="730" spans="1:12" customFormat="1" ht="15" x14ac:dyDescent="0.25">
      <c r="A730" s="4" t="s">
        <v>5594</v>
      </c>
      <c r="B730" s="2" t="s">
        <v>6609</v>
      </c>
      <c r="C730" s="2" t="s">
        <v>274</v>
      </c>
      <c r="D730" s="2" t="s">
        <v>5595</v>
      </c>
      <c r="E730" s="2" t="s">
        <v>4653</v>
      </c>
      <c r="F730" s="2" t="s">
        <v>4390</v>
      </c>
      <c r="G730" s="2" t="s">
        <v>5596</v>
      </c>
      <c r="H730" s="2" t="s">
        <v>5597</v>
      </c>
      <c r="I730" s="2" t="s">
        <v>5598</v>
      </c>
      <c r="J730" s="2" t="s">
        <v>4390</v>
      </c>
      <c r="K730" s="2">
        <v>2020</v>
      </c>
      <c r="L730" s="2" t="str">
        <f>HYPERLINK("http://dx.doi.org/10.1016/j.jaad.2019.03.086","http://dx.doi.org/10.1016/j.jaad.2019.03.086")</f>
        <v>http://dx.doi.org/10.1016/j.jaad.2019.03.086</v>
      </c>
    </row>
    <row r="731" spans="1:12" customFormat="1" ht="15" x14ac:dyDescent="0.25">
      <c r="A731" s="4" t="s">
        <v>5915</v>
      </c>
      <c r="B731" s="2" t="s">
        <v>6592</v>
      </c>
      <c r="C731" s="2" t="s">
        <v>46</v>
      </c>
      <c r="D731" s="2" t="s">
        <v>5916</v>
      </c>
      <c r="E731" s="2" t="s">
        <v>4394</v>
      </c>
      <c r="F731" s="2" t="s">
        <v>4390</v>
      </c>
      <c r="G731" s="2" t="s">
        <v>4549</v>
      </c>
      <c r="H731" s="2" t="s">
        <v>4390</v>
      </c>
      <c r="I731" s="2" t="s">
        <v>5917</v>
      </c>
      <c r="J731" s="2" t="s">
        <v>4390</v>
      </c>
      <c r="K731" s="2">
        <v>2022</v>
      </c>
      <c r="L731" s="2" t="str">
        <f>HYPERLINK("http://dx.doi.org/10.1186/s12967-022-03337-3","http://dx.doi.org/10.1186/s12967-022-03337-3")</f>
        <v>http://dx.doi.org/10.1186/s12967-022-03337-3</v>
      </c>
    </row>
    <row r="732" spans="1:12" ht="25.5" x14ac:dyDescent="0.2">
      <c r="A732" s="14" t="s">
        <v>6451</v>
      </c>
      <c r="B732" s="12" t="s">
        <v>6593</v>
      </c>
      <c r="C732" s="12" t="s">
        <v>6452</v>
      </c>
      <c r="D732" s="12" t="s">
        <v>5065</v>
      </c>
      <c r="E732" s="12" t="s">
        <v>4394</v>
      </c>
      <c r="F732" s="12" t="s">
        <v>4390</v>
      </c>
      <c r="G732" s="12" t="s">
        <v>418</v>
      </c>
      <c r="H732" s="12" t="s">
        <v>5066</v>
      </c>
      <c r="I732" s="12" t="s">
        <v>5067</v>
      </c>
      <c r="J732" s="12" t="s">
        <v>4390</v>
      </c>
      <c r="K732" s="12">
        <v>2020</v>
      </c>
      <c r="L732" s="12" t="str">
        <f>HYPERLINK("http://dx.doi.org/10.4103/jiaomr.jiaomr_56_20","http://dx.doi.org/10.4103/jiaomr.jiaomr_56_20")</f>
        <v>http://dx.doi.org/10.4103/jiaomr.jiaomr_56_20</v>
      </c>
    </row>
    <row r="733" spans="1:12" customFormat="1" ht="15" x14ac:dyDescent="0.25">
      <c r="A733" s="4" t="s">
        <v>5118</v>
      </c>
      <c r="B733" s="2" t="s">
        <v>6609</v>
      </c>
      <c r="C733" s="2" t="s">
        <v>5119</v>
      </c>
      <c r="D733" s="2" t="s">
        <v>4637</v>
      </c>
      <c r="E733" s="2" t="s">
        <v>4394</v>
      </c>
      <c r="F733" s="2" t="s">
        <v>4390</v>
      </c>
      <c r="G733" s="2" t="s">
        <v>4638</v>
      </c>
      <c r="H733" s="2" t="s">
        <v>4639</v>
      </c>
      <c r="I733" s="2" t="s">
        <v>4640</v>
      </c>
      <c r="J733" s="2" t="s">
        <v>4390</v>
      </c>
      <c r="K733" s="2">
        <v>2021</v>
      </c>
      <c r="L733" s="2" t="str">
        <f>HYPERLINK("http://dx.doi.org/10.14260/jemds/2021/96","http://dx.doi.org/10.14260/jemds/2021/96")</f>
        <v>http://dx.doi.org/10.14260/jemds/2021/96</v>
      </c>
    </row>
    <row r="734" spans="1:12" s="1" customFormat="1" ht="30" x14ac:dyDescent="0.25">
      <c r="A734" s="4" t="s">
        <v>6014</v>
      </c>
      <c r="B734" s="2" t="s">
        <v>6609</v>
      </c>
      <c r="C734" s="2" t="s">
        <v>329</v>
      </c>
      <c r="D734" s="2" t="s">
        <v>330</v>
      </c>
      <c r="E734" s="2" t="s">
        <v>4394</v>
      </c>
      <c r="F734" s="2" t="s">
        <v>4390</v>
      </c>
      <c r="G734" s="2" t="s">
        <v>6015</v>
      </c>
      <c r="H734" s="2" t="s">
        <v>6016</v>
      </c>
      <c r="I734" s="2" t="s">
        <v>6017</v>
      </c>
      <c r="J734" s="2" t="s">
        <v>4390</v>
      </c>
      <c r="K734" s="2">
        <v>2019</v>
      </c>
      <c r="L734" s="2" t="str">
        <f>HYPERLINK("http://dx.doi.org/10.3126/nepjoph.v11i1.25411","http://dx.doi.org/10.3126/nepjoph.v11i1.25411")</f>
        <v>http://dx.doi.org/10.3126/nepjoph.v11i1.25411</v>
      </c>
    </row>
    <row r="735" spans="1:12" customFormat="1" ht="15" x14ac:dyDescent="0.25">
      <c r="A735" s="4" t="s">
        <v>5600</v>
      </c>
      <c r="B735" s="2" t="s">
        <v>6592</v>
      </c>
      <c r="C735" s="2" t="s">
        <v>1351</v>
      </c>
      <c r="D735" s="2" t="s">
        <v>5601</v>
      </c>
      <c r="E735" s="2" t="s">
        <v>4394</v>
      </c>
      <c r="F735" s="2" t="s">
        <v>4390</v>
      </c>
      <c r="G735" s="2" t="s">
        <v>5602</v>
      </c>
      <c r="H735" s="2" t="s">
        <v>5603</v>
      </c>
      <c r="I735" s="2" t="s">
        <v>5604</v>
      </c>
      <c r="J735" s="2" t="s">
        <v>4390</v>
      </c>
      <c r="K735" s="2">
        <v>2022</v>
      </c>
      <c r="L735" s="2" t="s">
        <v>4390</v>
      </c>
    </row>
    <row r="736" spans="1:12" customFormat="1" ht="15" x14ac:dyDescent="0.25">
      <c r="A736" s="4" t="s">
        <v>5238</v>
      </c>
      <c r="B736" s="2" t="s">
        <v>6609</v>
      </c>
      <c r="C736" s="2" t="s">
        <v>381</v>
      </c>
      <c r="D736" s="2" t="s">
        <v>5239</v>
      </c>
      <c r="E736" s="2" t="s">
        <v>4394</v>
      </c>
      <c r="F736" s="2" t="s">
        <v>4390</v>
      </c>
      <c r="G736" s="2" t="s">
        <v>4559</v>
      </c>
      <c r="H736" s="2" t="s">
        <v>5240</v>
      </c>
      <c r="I736" s="2" t="s">
        <v>5241</v>
      </c>
      <c r="J736" s="2" t="s">
        <v>4390</v>
      </c>
      <c r="K736" s="2">
        <v>2017</v>
      </c>
      <c r="L736" s="2" t="str">
        <f>HYPERLINK("http://dx.doi.org/10.1155/2017/6179861","http://dx.doi.org/10.1155/2017/6179861")</f>
        <v>http://dx.doi.org/10.1155/2017/6179861</v>
      </c>
    </row>
    <row r="737" spans="1:12" customFormat="1" ht="15" x14ac:dyDescent="0.25">
      <c r="A737" s="4" t="s">
        <v>4863</v>
      </c>
      <c r="B737" s="2" t="s">
        <v>6592</v>
      </c>
      <c r="C737" s="2" t="s">
        <v>4864</v>
      </c>
      <c r="D737" s="2" t="s">
        <v>4865</v>
      </c>
      <c r="E737" s="2" t="s">
        <v>4394</v>
      </c>
      <c r="F737" s="2" t="s">
        <v>4390</v>
      </c>
      <c r="G737" s="2" t="s">
        <v>4866</v>
      </c>
      <c r="H737" s="2" t="s">
        <v>4867</v>
      </c>
      <c r="I737" s="2" t="s">
        <v>4390</v>
      </c>
      <c r="J737" s="2" t="s">
        <v>4390</v>
      </c>
      <c r="K737" s="2">
        <v>2019</v>
      </c>
      <c r="L737" s="2" t="s">
        <v>4390</v>
      </c>
    </row>
    <row r="738" spans="1:12" customFormat="1" ht="30" x14ac:dyDescent="0.25">
      <c r="A738" s="4" t="s">
        <v>6480</v>
      </c>
      <c r="B738" s="2" t="s">
        <v>6592</v>
      </c>
      <c r="C738" s="2" t="s">
        <v>297</v>
      </c>
      <c r="D738" s="2" t="s">
        <v>6481</v>
      </c>
      <c r="E738" s="2" t="s">
        <v>4394</v>
      </c>
      <c r="F738" s="2" t="s">
        <v>4390</v>
      </c>
      <c r="G738" s="2" t="s">
        <v>5244</v>
      </c>
      <c r="H738" s="2" t="s">
        <v>6482</v>
      </c>
      <c r="I738" s="2" t="s">
        <v>6483</v>
      </c>
      <c r="J738" s="2" t="s">
        <v>4390</v>
      </c>
      <c r="K738" s="2">
        <v>2019</v>
      </c>
      <c r="L738" s="2" t="str">
        <f>HYPERLINK("http://dx.doi.org/10.1016/j.bioorg.2019.102968","http://dx.doi.org/10.1016/j.bioorg.2019.102968")</f>
        <v>http://dx.doi.org/10.1016/j.bioorg.2019.102968</v>
      </c>
    </row>
    <row r="739" spans="1:12" customFormat="1" ht="15" x14ac:dyDescent="0.25">
      <c r="A739" s="4" t="s">
        <v>5401</v>
      </c>
      <c r="B739" s="2" t="s">
        <v>6592</v>
      </c>
      <c r="C739" s="2" t="s">
        <v>167</v>
      </c>
      <c r="D739" s="2" t="s">
        <v>5402</v>
      </c>
      <c r="E739" s="2" t="s">
        <v>4433</v>
      </c>
      <c r="F739" s="2" t="s">
        <v>4390</v>
      </c>
      <c r="G739" s="2" t="s">
        <v>5091</v>
      </c>
      <c r="H739" s="2" t="s">
        <v>5403</v>
      </c>
      <c r="I739" s="2" t="s">
        <v>5404</v>
      </c>
      <c r="J739" s="2" t="s">
        <v>4390</v>
      </c>
      <c r="K739" s="2">
        <v>2021</v>
      </c>
      <c r="L739" s="2" t="str">
        <f>HYPERLINK("http://dx.doi.org/10.2174/1871520620666200728133017","http://dx.doi.org/10.2174/1871520620666200728133017")</f>
        <v>http://dx.doi.org/10.2174/1871520620666200728133017</v>
      </c>
    </row>
    <row r="740" spans="1:12" x14ac:dyDescent="0.2">
      <c r="A740" s="14" t="s">
        <v>6279</v>
      </c>
      <c r="B740" s="12" t="s">
        <v>6593</v>
      </c>
      <c r="C740" s="12" t="s">
        <v>932</v>
      </c>
      <c r="D740" s="12" t="s">
        <v>5566</v>
      </c>
      <c r="E740" s="12" t="s">
        <v>4394</v>
      </c>
      <c r="F740" s="12" t="s">
        <v>4390</v>
      </c>
      <c r="G740" s="12" t="s">
        <v>512</v>
      </c>
      <c r="H740" s="12" t="s">
        <v>5567</v>
      </c>
      <c r="I740" s="12" t="s">
        <v>5568</v>
      </c>
      <c r="J740" s="12" t="s">
        <v>4390</v>
      </c>
      <c r="K740" s="12">
        <v>2022</v>
      </c>
      <c r="L740" s="12" t="str">
        <f>HYPERLINK("http://dx.doi.org/10.1016/j.mehy.2022.110897","http://dx.doi.org/10.1016/j.mehy.2022.110897")</f>
        <v>http://dx.doi.org/10.1016/j.mehy.2022.110897</v>
      </c>
    </row>
    <row r="741" spans="1:12" customFormat="1" ht="60" x14ac:dyDescent="0.25">
      <c r="A741" s="4" t="s">
        <v>6511</v>
      </c>
      <c r="B741" s="2" t="s">
        <v>6592</v>
      </c>
      <c r="C741" s="2" t="s">
        <v>57</v>
      </c>
      <c r="D741" s="2" t="s">
        <v>6512</v>
      </c>
      <c r="E741" s="2" t="s">
        <v>4394</v>
      </c>
      <c r="F741" s="2" t="s">
        <v>4390</v>
      </c>
      <c r="G741" s="2" t="s">
        <v>4825</v>
      </c>
      <c r="H741" s="2" t="s">
        <v>6513</v>
      </c>
      <c r="I741" s="2" t="s">
        <v>6514</v>
      </c>
      <c r="J741" s="2" t="s">
        <v>4390</v>
      </c>
      <c r="K741" s="2">
        <v>2022</v>
      </c>
      <c r="L741" s="2" t="str">
        <f>HYPERLINK("http://dx.doi.org/10.1016/j.mito.2022.09.003","http://dx.doi.org/10.1016/j.mito.2022.09.003")</f>
        <v>http://dx.doi.org/10.1016/j.mito.2022.09.003</v>
      </c>
    </row>
    <row r="742" spans="1:12" x14ac:dyDescent="0.2">
      <c r="A742" s="14" t="s">
        <v>6094</v>
      </c>
      <c r="B742" s="12" t="s">
        <v>6593</v>
      </c>
      <c r="C742" s="12" t="s">
        <v>31</v>
      </c>
      <c r="D742" s="12" t="s">
        <v>6095</v>
      </c>
      <c r="E742" s="12" t="s">
        <v>4433</v>
      </c>
      <c r="F742" s="12" t="s">
        <v>4390</v>
      </c>
      <c r="G742" s="12" t="s">
        <v>5172</v>
      </c>
      <c r="H742" s="12" t="s">
        <v>4390</v>
      </c>
      <c r="I742" s="12" t="s">
        <v>6096</v>
      </c>
      <c r="J742" s="12" t="s">
        <v>4390</v>
      </c>
      <c r="K742" s="12">
        <v>2022</v>
      </c>
      <c r="L742" s="12" t="str">
        <f>HYPERLINK("http://dx.doi.org/10.3389/fphar.2022.888280","http://dx.doi.org/10.3389/fphar.2022.888280")</f>
        <v>http://dx.doi.org/10.3389/fphar.2022.888280</v>
      </c>
    </row>
    <row r="743" spans="1:12" customFormat="1" ht="15" x14ac:dyDescent="0.25">
      <c r="A743" s="4" t="s">
        <v>4459</v>
      </c>
      <c r="B743" s="2" t="s">
        <v>6609</v>
      </c>
      <c r="C743" s="2" t="s">
        <v>4460</v>
      </c>
      <c r="D743" s="2" t="s">
        <v>4461</v>
      </c>
      <c r="E743" s="2" t="s">
        <v>4433</v>
      </c>
      <c r="F743" s="2" t="s">
        <v>4390</v>
      </c>
      <c r="G743" s="2" t="s">
        <v>4462</v>
      </c>
      <c r="H743" s="2" t="s">
        <v>4463</v>
      </c>
      <c r="I743" s="2" t="s">
        <v>4390</v>
      </c>
      <c r="J743" s="2" t="s">
        <v>4390</v>
      </c>
      <c r="K743" s="2">
        <v>2021</v>
      </c>
      <c r="L743" s="2" t="str">
        <f>HYPERLINK("http://dx.doi.org/10.21786/bbrc/14.1/8","http://dx.doi.org/10.21786/bbrc/14.1/8")</f>
        <v>http://dx.doi.org/10.21786/bbrc/14.1/8</v>
      </c>
    </row>
    <row r="744" spans="1:12" customFormat="1" ht="15" x14ac:dyDescent="0.25">
      <c r="A744" s="4" t="s">
        <v>6264</v>
      </c>
      <c r="B744" s="2" t="s">
        <v>6609</v>
      </c>
      <c r="C744" s="2" t="s">
        <v>648</v>
      </c>
      <c r="D744" s="2" t="s">
        <v>6265</v>
      </c>
      <c r="E744" s="2" t="s">
        <v>4394</v>
      </c>
      <c r="F744" s="2" t="s">
        <v>4390</v>
      </c>
      <c r="G744" s="2" t="s">
        <v>558</v>
      </c>
      <c r="H744" s="2" t="s">
        <v>6266</v>
      </c>
      <c r="I744" s="2" t="s">
        <v>6267</v>
      </c>
      <c r="J744" s="2" t="s">
        <v>4390</v>
      </c>
      <c r="K744" s="2">
        <v>2022</v>
      </c>
      <c r="L744" s="2" t="str">
        <f>HYPERLINK("http://dx.doi.org/10.1186/s12301-022-00295-6","http://dx.doi.org/10.1186/s12301-022-00295-6")</f>
        <v>http://dx.doi.org/10.1186/s12301-022-00295-6</v>
      </c>
    </row>
    <row r="745" spans="1:12" customFormat="1" ht="30" x14ac:dyDescent="0.25">
      <c r="A745" s="4" t="s">
        <v>6554</v>
      </c>
      <c r="B745" s="2" t="s">
        <v>6609</v>
      </c>
      <c r="C745" s="2" t="s">
        <v>25</v>
      </c>
      <c r="D745" s="2" t="s">
        <v>6555</v>
      </c>
      <c r="E745" s="2" t="s">
        <v>4455</v>
      </c>
      <c r="F745" s="2" t="s">
        <v>4390</v>
      </c>
      <c r="G745" s="2" t="s">
        <v>4492</v>
      </c>
      <c r="H745" s="2" t="s">
        <v>6556</v>
      </c>
      <c r="I745" s="2" t="s">
        <v>6557</v>
      </c>
      <c r="J745" s="2" t="s">
        <v>4390</v>
      </c>
      <c r="K745" s="2">
        <v>2022</v>
      </c>
      <c r="L745" s="2" t="str">
        <f>HYPERLINK("http://dx.doi.org/10.1002/hpm.3311","http://dx.doi.org/10.1002/hpm.3311")</f>
        <v>http://dx.doi.org/10.1002/hpm.3311</v>
      </c>
    </row>
    <row r="746" spans="1:12" ht="25.5" x14ac:dyDescent="0.2">
      <c r="A746" s="14" t="s">
        <v>6100</v>
      </c>
      <c r="B746" s="12" t="s">
        <v>6593</v>
      </c>
      <c r="C746" s="12" t="s">
        <v>18</v>
      </c>
      <c r="D746" s="12" t="s">
        <v>5101</v>
      </c>
      <c r="E746" s="12" t="s">
        <v>4394</v>
      </c>
      <c r="F746" s="12" t="s">
        <v>4390</v>
      </c>
      <c r="G746" s="12" t="s">
        <v>418</v>
      </c>
      <c r="H746" s="12" t="s">
        <v>3</v>
      </c>
      <c r="I746" s="12" t="s">
        <v>5102</v>
      </c>
      <c r="J746" s="12" t="s">
        <v>4390</v>
      </c>
      <c r="K746" s="12">
        <v>2020</v>
      </c>
      <c r="L746" s="12" t="str">
        <f>HYPERLINK("http://dx.doi.org/10.4103/jicdro.jicdro_18_20","http://dx.doi.org/10.4103/jicdro.jicdro_18_20")</f>
        <v>http://dx.doi.org/10.4103/jicdro.jicdro_18_20</v>
      </c>
    </row>
    <row r="747" spans="1:12" customFormat="1" ht="15" x14ac:dyDescent="0.25">
      <c r="A747" s="4" t="s">
        <v>5911</v>
      </c>
      <c r="B747" s="2" t="s">
        <v>6609</v>
      </c>
      <c r="C747" s="2" t="s">
        <v>67</v>
      </c>
      <c r="D747" s="2" t="s">
        <v>5912</v>
      </c>
      <c r="E747" s="2" t="s">
        <v>4394</v>
      </c>
      <c r="F747" s="2" t="s">
        <v>4390</v>
      </c>
      <c r="G747" s="2" t="s">
        <v>418</v>
      </c>
      <c r="H747" s="2" t="s">
        <v>5913</v>
      </c>
      <c r="I747" s="2" t="s">
        <v>5914</v>
      </c>
      <c r="J747" s="2" t="s">
        <v>4390</v>
      </c>
      <c r="K747" s="2">
        <v>2022</v>
      </c>
      <c r="L747" s="2" t="str">
        <f>HYPERLINK("http://dx.doi.org/10.4103/ijn.IJN_52_21","http://dx.doi.org/10.4103/ijn.IJN_52_21")</f>
        <v>http://dx.doi.org/10.4103/ijn.IJN_52_21</v>
      </c>
    </row>
    <row r="748" spans="1:12" customFormat="1" ht="15" x14ac:dyDescent="0.25">
      <c r="A748" s="4" t="s">
        <v>5489</v>
      </c>
      <c r="B748" s="2" t="s">
        <v>6609</v>
      </c>
      <c r="C748" s="2" t="s">
        <v>5490</v>
      </c>
      <c r="D748" s="2" t="s">
        <v>4469</v>
      </c>
      <c r="E748" s="2" t="s">
        <v>4394</v>
      </c>
      <c r="F748" s="2" t="s">
        <v>4390</v>
      </c>
      <c r="G748" s="2" t="s">
        <v>4470</v>
      </c>
      <c r="H748" s="2" t="s">
        <v>4471</v>
      </c>
      <c r="I748" s="2" t="s">
        <v>4472</v>
      </c>
      <c r="J748" s="2" t="s">
        <v>4390</v>
      </c>
      <c r="K748" s="2">
        <v>2021</v>
      </c>
      <c r="L748" s="2" t="str">
        <f>HYPERLINK("http://dx.doi.org/10.7860/JCDR/2021/51463.15670","http://dx.doi.org/10.7860/JCDR/2021/51463.15670")</f>
        <v>http://dx.doi.org/10.7860/JCDR/2021/51463.15670</v>
      </c>
    </row>
    <row r="749" spans="1:12" customFormat="1" ht="15" x14ac:dyDescent="0.25">
      <c r="A749" s="4" t="s">
        <v>5084</v>
      </c>
      <c r="B749" s="2" t="s">
        <v>6594</v>
      </c>
      <c r="C749" s="2" t="s">
        <v>5085</v>
      </c>
      <c r="D749" s="2" t="s">
        <v>4637</v>
      </c>
      <c r="E749" s="2" t="s">
        <v>4653</v>
      </c>
      <c r="F749" s="2" t="s">
        <v>4390</v>
      </c>
      <c r="G749" s="2" t="s">
        <v>4638</v>
      </c>
      <c r="H749" s="2" t="s">
        <v>4639</v>
      </c>
      <c r="I749" s="2" t="s">
        <v>4640</v>
      </c>
      <c r="J749" s="2" t="s">
        <v>4390</v>
      </c>
      <c r="K749" s="2">
        <v>2018</v>
      </c>
      <c r="L749" s="2" t="str">
        <f>HYPERLINK("http://dx.doi.org/10.14260/jemds/2018/183","http://dx.doi.org/10.14260/jemds/2018/183")</f>
        <v>http://dx.doi.org/10.14260/jemds/2018/183</v>
      </c>
    </row>
    <row r="750" spans="1:12" customFormat="1" ht="30" x14ac:dyDescent="0.25">
      <c r="A750" s="4" t="s">
        <v>6329</v>
      </c>
      <c r="B750" s="2" t="s">
        <v>6594</v>
      </c>
      <c r="C750" s="2" t="s">
        <v>700</v>
      </c>
      <c r="D750" s="2" t="s">
        <v>6330</v>
      </c>
      <c r="E750" s="2" t="s">
        <v>4433</v>
      </c>
      <c r="F750" s="2" t="s">
        <v>4390</v>
      </c>
      <c r="G750" s="2" t="s">
        <v>4724</v>
      </c>
      <c r="H750" s="2" t="s">
        <v>4390</v>
      </c>
      <c r="I750" s="2" t="s">
        <v>6331</v>
      </c>
      <c r="J750" s="2" t="s">
        <v>4390</v>
      </c>
      <c r="K750" s="2">
        <v>2022</v>
      </c>
      <c r="L750" s="2" t="str">
        <f>HYPERLINK("http://dx.doi.org/10.3390/electronics11213621","http://dx.doi.org/10.3390/electronics11213621")</f>
        <v>http://dx.doi.org/10.3390/electronics11213621</v>
      </c>
    </row>
    <row r="751" spans="1:12" customFormat="1" ht="15" x14ac:dyDescent="0.25">
      <c r="A751" s="4" t="s">
        <v>6302</v>
      </c>
      <c r="B751" s="2" t="s">
        <v>6598</v>
      </c>
      <c r="C751" s="2" t="s">
        <v>45</v>
      </c>
      <c r="D751" s="2" t="s">
        <v>4507</v>
      </c>
      <c r="E751" s="2" t="s">
        <v>4573</v>
      </c>
      <c r="F751" s="2" t="s">
        <v>4390</v>
      </c>
      <c r="G751" s="2" t="s">
        <v>4508</v>
      </c>
      <c r="H751" s="2" t="s">
        <v>4509</v>
      </c>
      <c r="I751" s="2" t="s">
        <v>4510</v>
      </c>
      <c r="J751" s="2" t="s">
        <v>4390</v>
      </c>
      <c r="K751" s="2" t="s">
        <v>4390</v>
      </c>
      <c r="L751" s="2" t="str">
        <f>HYPERLINK("http://dx.doi.org/10.1007/s12070-021-02858-5","http://dx.doi.org/10.1007/s12070-021-02858-5")</f>
        <v>http://dx.doi.org/10.1007/s12070-021-02858-5</v>
      </c>
    </row>
    <row r="752" spans="1:12" customFormat="1" ht="15" x14ac:dyDescent="0.25">
      <c r="A752" s="4" t="s">
        <v>6101</v>
      </c>
      <c r="B752" s="2" t="s">
        <v>6591</v>
      </c>
      <c r="C752" s="2" t="s">
        <v>3374</v>
      </c>
      <c r="D752" s="2" t="s">
        <v>6102</v>
      </c>
      <c r="E752" s="2" t="s">
        <v>4394</v>
      </c>
      <c r="F752" s="2" t="s">
        <v>4390</v>
      </c>
      <c r="G752" s="2" t="s">
        <v>4825</v>
      </c>
      <c r="H752" s="2" t="s">
        <v>6103</v>
      </c>
      <c r="I752" s="2" t="s">
        <v>6104</v>
      </c>
      <c r="J752" s="2" t="s">
        <v>4390</v>
      </c>
      <c r="K752" s="2">
        <v>2020</v>
      </c>
      <c r="L752" s="2" t="str">
        <f>HYPERLINK("http://dx.doi.org/10.1016/j.ress.2020.106910","http://dx.doi.org/10.1016/j.ress.2020.106910")</f>
        <v>http://dx.doi.org/10.1016/j.ress.2020.106910</v>
      </c>
    </row>
    <row r="753" spans="1:12" customFormat="1" ht="15" x14ac:dyDescent="0.25">
      <c r="A753" s="4" t="s">
        <v>5191</v>
      </c>
      <c r="B753" s="2" t="s">
        <v>6592</v>
      </c>
      <c r="C753" s="2" t="s">
        <v>163</v>
      </c>
      <c r="D753" s="2" t="s">
        <v>5192</v>
      </c>
      <c r="E753" s="2" t="s">
        <v>4433</v>
      </c>
      <c r="F753" s="2" t="s">
        <v>4390</v>
      </c>
      <c r="G753" s="2" t="s">
        <v>4724</v>
      </c>
      <c r="H753" s="2" t="s">
        <v>4390</v>
      </c>
      <c r="I753" s="2" t="s">
        <v>5193</v>
      </c>
      <c r="J753" s="2" t="s">
        <v>4390</v>
      </c>
      <c r="K753" s="2">
        <v>2021</v>
      </c>
      <c r="L753" s="2" t="str">
        <f>HYPERLINK("http://dx.doi.org/10.3390/molecules26030748","http://dx.doi.org/10.3390/molecules26030748")</f>
        <v>http://dx.doi.org/10.3390/molecules26030748</v>
      </c>
    </row>
    <row r="754" spans="1:12" customFormat="1" ht="15" x14ac:dyDescent="0.25">
      <c r="A754" s="4" t="s">
        <v>5332</v>
      </c>
      <c r="B754" s="2" t="s">
        <v>6609</v>
      </c>
      <c r="C754" s="2" t="s">
        <v>5333</v>
      </c>
      <c r="D754" s="2" t="s">
        <v>5334</v>
      </c>
      <c r="E754" s="2" t="s">
        <v>413</v>
      </c>
      <c r="F754" s="2" t="s">
        <v>4390</v>
      </c>
      <c r="G754" s="2" t="s">
        <v>5335</v>
      </c>
      <c r="H754" s="2" t="s">
        <v>5336</v>
      </c>
      <c r="I754" s="2" t="s">
        <v>5337</v>
      </c>
      <c r="J754" s="2" t="s">
        <v>4390</v>
      </c>
      <c r="K754" s="2">
        <v>2022</v>
      </c>
      <c r="L754" s="2" t="str">
        <f>HYPERLINK("http://dx.doi.org/10.1016/j.diabres.2022.109595","http://dx.doi.org/10.1016/j.diabres.2022.109595")</f>
        <v>http://dx.doi.org/10.1016/j.diabres.2022.109595</v>
      </c>
    </row>
  </sheetData>
  <autoFilter ref="A1:L754" xr:uid="{4C26144B-37BD-4FB5-99DB-1D840D09597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Scopus</vt:lpstr>
      <vt:lpstr>WOS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ANIL KUMAR SHARMA</dc:creator>
  <cp:lastModifiedBy>Ami</cp:lastModifiedBy>
  <cp:lastPrinted>2023-05-25T08:46:50Z</cp:lastPrinted>
  <dcterms:created xsi:type="dcterms:W3CDTF">2023-05-10T06:23:55Z</dcterms:created>
  <dcterms:modified xsi:type="dcterms:W3CDTF">2023-07-03T08:06:19Z</dcterms:modified>
</cp:coreProperties>
</file>